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E:\Luetzig\Documents\SCIEBO\HS-Bochum\Prüfungsamt\Anerkennungsbögen\"/>
    </mc:Choice>
  </mc:AlternateContent>
  <workbookProtection workbookPassword="DCD3" lockStructure="1"/>
  <bookViews>
    <workbookView xWindow="0" yWindow="0" windowWidth="19410" windowHeight="6600" tabRatio="717" activeTab="6"/>
  </bookViews>
  <sheets>
    <sheet name="Infos" sheetId="12" r:id="rId1"/>
    <sheet name="Datenbank" sheetId="19" state="hidden" r:id="rId2"/>
    <sheet name="Module PO2016" sheetId="2" state="hidden" r:id="rId3"/>
    <sheet name="Module PO2019" sheetId="5" state="hidden" r:id="rId4"/>
    <sheet name="Module Master PO2019" sheetId="20" state="hidden" r:id="rId5"/>
    <sheet name="Module Wirting PO2019" sheetId="23" state="hidden" r:id="rId6"/>
    <sheet name="Fächeranerkennung" sheetId="1" r:id="rId7"/>
    <sheet name="Module der HS Bochum" sheetId="9" r:id="rId8"/>
    <sheet name="Hochschulen" sheetId="10" state="hidden" r:id="rId9"/>
  </sheets>
  <definedNames>
    <definedName name="_xlnm._FilterDatabase" localSheetId="4" hidden="1">'Module Master PO2019'!$A$2:$I$86</definedName>
    <definedName name="_xlnm._FilterDatabase" localSheetId="2" hidden="1">'Module PO2016'!$A$2:$I$88</definedName>
    <definedName name="_xlnm._FilterDatabase" localSheetId="3" hidden="1">'Module PO2019'!$A$2:$I$84</definedName>
    <definedName name="_xlnm._FilterDatabase" localSheetId="5" hidden="1">'Module Wirting PO2019'!$A$2:$K$70</definedName>
    <definedName name="AB_Anerkennung">Fächeranerkennung!$K$34</definedName>
    <definedName name="AB_Bemerkung">Fächeranerkennung!$L$34</definedName>
    <definedName name="AB_durch">Fächeranerkennung!$M$34</definedName>
    <definedName name="AB_Kurs">Fächeranerkennung!$D$34</definedName>
    <definedName name="AB_Kurs_BO">Fächeranerkennung!$H$34</definedName>
    <definedName name="AB_Stgang">Fächeranerkennung!$B$35</definedName>
    <definedName name="Datenbank_neu">Datenbank!$A$3:$N$17</definedName>
    <definedName name="_xlnm.Print_Area" localSheetId="6">Fächeranerkennung!$A$1:$K$62</definedName>
    <definedName name="Email_Adressen">Fächeranerkennung!$AB$50</definedName>
    <definedName name="Email_Subject">Fächeranerkennung!$W$53</definedName>
    <definedName name="Email_Text1">Fächeranerkennung!$W$54</definedName>
    <definedName name="Email_Text2">Fächeranerkennung!$W$55</definedName>
    <definedName name="Email_Text3">Fächeranerkennung!$W$56</definedName>
    <definedName name="Fächertabelle">Fächeranerkennung!$A$33:$L$49</definedName>
    <definedName name="Hochschulliste">Fächeranerkennung!$B$17:$D$19</definedName>
    <definedName name="Stud_Datum">Fächeranerkennung!$H$10</definedName>
    <definedName name="Stud_Name">Fächeranerkennung!$C$9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9" l="1"/>
  <c r="B4" i="9"/>
  <c r="C4" i="9"/>
  <c r="D4" i="9"/>
  <c r="E4" i="9"/>
  <c r="F4" i="9"/>
  <c r="G4" i="9"/>
  <c r="H4" i="9"/>
  <c r="A5" i="9"/>
  <c r="B5" i="9"/>
  <c r="C5" i="9"/>
  <c r="D5" i="9"/>
  <c r="E5" i="9"/>
  <c r="F5" i="9"/>
  <c r="G5" i="9"/>
  <c r="H5" i="9"/>
  <c r="A6" i="9"/>
  <c r="B6" i="9"/>
  <c r="C6" i="9"/>
  <c r="D6" i="9"/>
  <c r="E6" i="9"/>
  <c r="F6" i="9"/>
  <c r="G6" i="9"/>
  <c r="H6" i="9"/>
  <c r="A7" i="9"/>
  <c r="B7" i="9"/>
  <c r="C7" i="9"/>
  <c r="D7" i="9"/>
  <c r="E7" i="9"/>
  <c r="F7" i="9"/>
  <c r="G7" i="9"/>
  <c r="H7" i="9"/>
  <c r="A8" i="9"/>
  <c r="B8" i="9"/>
  <c r="C8" i="9"/>
  <c r="D8" i="9"/>
  <c r="E8" i="9"/>
  <c r="F8" i="9"/>
  <c r="G8" i="9"/>
  <c r="H8" i="9"/>
  <c r="A9" i="9"/>
  <c r="B9" i="9"/>
  <c r="C9" i="9"/>
  <c r="D9" i="9"/>
  <c r="E9" i="9"/>
  <c r="F9" i="9"/>
  <c r="G9" i="9"/>
  <c r="H9" i="9"/>
  <c r="A10" i="9"/>
  <c r="B10" i="9"/>
  <c r="C10" i="9"/>
  <c r="D10" i="9"/>
  <c r="E10" i="9"/>
  <c r="F10" i="9"/>
  <c r="G10" i="9"/>
  <c r="H10" i="9"/>
  <c r="A11" i="9"/>
  <c r="B11" i="9"/>
  <c r="C11" i="9"/>
  <c r="D11" i="9"/>
  <c r="E11" i="9"/>
  <c r="F11" i="9"/>
  <c r="G11" i="9"/>
  <c r="H11" i="9"/>
  <c r="A12" i="9"/>
  <c r="B12" i="9"/>
  <c r="C12" i="9"/>
  <c r="D12" i="9"/>
  <c r="E12" i="9"/>
  <c r="F12" i="9"/>
  <c r="G12" i="9"/>
  <c r="H12" i="9"/>
  <c r="A13" i="9"/>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25" i="9"/>
  <c r="B25" i="9"/>
  <c r="C25" i="9"/>
  <c r="D25" i="9"/>
  <c r="E25" i="9"/>
  <c r="F25" i="9"/>
  <c r="G25" i="9"/>
  <c r="H25" i="9"/>
  <c r="A26" i="9"/>
  <c r="B26" i="9"/>
  <c r="C26" i="9"/>
  <c r="D26" i="9"/>
  <c r="E26" i="9"/>
  <c r="F26" i="9"/>
  <c r="G26" i="9"/>
  <c r="H26" i="9"/>
  <c r="A27" i="9"/>
  <c r="B27" i="9"/>
  <c r="C27" i="9"/>
  <c r="D27" i="9"/>
  <c r="E27" i="9"/>
  <c r="F27" i="9"/>
  <c r="G27" i="9"/>
  <c r="H27" i="9"/>
  <c r="A28" i="9"/>
  <c r="B28" i="9"/>
  <c r="C28" i="9"/>
  <c r="D28" i="9"/>
  <c r="E28" i="9"/>
  <c r="F28" i="9"/>
  <c r="G28" i="9"/>
  <c r="H28" i="9"/>
  <c r="A29" i="9"/>
  <c r="B29" i="9"/>
  <c r="C29" i="9"/>
  <c r="D29" i="9"/>
  <c r="E29" i="9"/>
  <c r="F29" i="9"/>
  <c r="G29" i="9"/>
  <c r="H29" i="9"/>
  <c r="A30" i="9"/>
  <c r="B30" i="9"/>
  <c r="C30" i="9"/>
  <c r="D30" i="9"/>
  <c r="E30" i="9"/>
  <c r="F30" i="9"/>
  <c r="G30" i="9"/>
  <c r="H30" i="9"/>
  <c r="A31" i="9"/>
  <c r="B31" i="9"/>
  <c r="C31" i="9"/>
  <c r="D31" i="9"/>
  <c r="E31" i="9"/>
  <c r="F31" i="9"/>
  <c r="G31" i="9"/>
  <c r="H31" i="9"/>
  <c r="A32" i="9"/>
  <c r="B32" i="9"/>
  <c r="C32" i="9"/>
  <c r="D32" i="9"/>
  <c r="E32" i="9"/>
  <c r="F32" i="9"/>
  <c r="G32" i="9"/>
  <c r="H32" i="9"/>
  <c r="A33" i="9"/>
  <c r="B33" i="9"/>
  <c r="C33" i="9"/>
  <c r="D33" i="9"/>
  <c r="E33" i="9"/>
  <c r="F33" i="9"/>
  <c r="G33" i="9"/>
  <c r="H33" i="9"/>
  <c r="A34" i="9"/>
  <c r="B34" i="9"/>
  <c r="C34" i="9"/>
  <c r="D34" i="9"/>
  <c r="E34" i="9"/>
  <c r="F34" i="9"/>
  <c r="G34" i="9"/>
  <c r="H34" i="9"/>
  <c r="A35" i="9"/>
  <c r="B35" i="9"/>
  <c r="C35" i="9"/>
  <c r="D35" i="9"/>
  <c r="E35" i="9"/>
  <c r="F35" i="9"/>
  <c r="G35" i="9"/>
  <c r="H35" i="9"/>
  <c r="A36" i="9"/>
  <c r="B36" i="9"/>
  <c r="C36" i="9"/>
  <c r="D36" i="9"/>
  <c r="E36" i="9"/>
  <c r="F36" i="9"/>
  <c r="G36" i="9"/>
  <c r="H36" i="9"/>
  <c r="A37" i="9"/>
  <c r="B37" i="9"/>
  <c r="C37" i="9"/>
  <c r="D37" i="9"/>
  <c r="E37" i="9"/>
  <c r="F37" i="9"/>
  <c r="G37" i="9"/>
  <c r="H37" i="9"/>
  <c r="A38" i="9"/>
  <c r="B38" i="9"/>
  <c r="C38" i="9"/>
  <c r="D38" i="9"/>
  <c r="E38" i="9"/>
  <c r="F38" i="9"/>
  <c r="G38" i="9"/>
  <c r="H38" i="9"/>
  <c r="A39" i="9"/>
  <c r="B39" i="9"/>
  <c r="C39" i="9"/>
  <c r="D39" i="9"/>
  <c r="E39" i="9"/>
  <c r="F39" i="9"/>
  <c r="G39" i="9"/>
  <c r="H39" i="9"/>
  <c r="A40" i="9"/>
  <c r="B40" i="9"/>
  <c r="C40" i="9"/>
  <c r="D40" i="9"/>
  <c r="E40" i="9"/>
  <c r="F40" i="9"/>
  <c r="G40" i="9"/>
  <c r="H40" i="9"/>
  <c r="A41" i="9"/>
  <c r="B41" i="9"/>
  <c r="C41" i="9"/>
  <c r="D41" i="9"/>
  <c r="E41" i="9"/>
  <c r="F41" i="9"/>
  <c r="G41" i="9"/>
  <c r="H41" i="9"/>
  <c r="A42" i="9"/>
  <c r="B42" i="9"/>
  <c r="C42" i="9"/>
  <c r="D42" i="9"/>
  <c r="E42" i="9"/>
  <c r="F42" i="9"/>
  <c r="G42" i="9"/>
  <c r="H42" i="9"/>
  <c r="A43" i="9"/>
  <c r="B43" i="9"/>
  <c r="C43" i="9"/>
  <c r="D43" i="9"/>
  <c r="E43" i="9"/>
  <c r="F43" i="9"/>
  <c r="G43" i="9"/>
  <c r="H43" i="9"/>
  <c r="A44" i="9"/>
  <c r="B44" i="9"/>
  <c r="C44" i="9"/>
  <c r="D44" i="9"/>
  <c r="E44" i="9"/>
  <c r="F44" i="9"/>
  <c r="G44" i="9"/>
  <c r="H44" i="9"/>
  <c r="A45" i="9"/>
  <c r="B45" i="9"/>
  <c r="C45" i="9"/>
  <c r="D45" i="9"/>
  <c r="E45" i="9"/>
  <c r="F45" i="9"/>
  <c r="G45" i="9"/>
  <c r="H45" i="9"/>
  <c r="A46" i="9"/>
  <c r="B46" i="9"/>
  <c r="C46" i="9"/>
  <c r="D46" i="9"/>
  <c r="E46" i="9"/>
  <c r="F46" i="9"/>
  <c r="G46" i="9"/>
  <c r="H46" i="9"/>
  <c r="A47" i="9"/>
  <c r="B47" i="9"/>
  <c r="C47" i="9"/>
  <c r="D47" i="9"/>
  <c r="E47" i="9"/>
  <c r="F47" i="9"/>
  <c r="G47" i="9"/>
  <c r="H47" i="9"/>
  <c r="A48" i="9"/>
  <c r="B48" i="9"/>
  <c r="C48" i="9"/>
  <c r="D48" i="9"/>
  <c r="E48" i="9"/>
  <c r="F48" i="9"/>
  <c r="G48" i="9"/>
  <c r="H48" i="9"/>
  <c r="A49" i="9"/>
  <c r="B49" i="9"/>
  <c r="C49" i="9"/>
  <c r="D49" i="9"/>
  <c r="E49" i="9"/>
  <c r="F49" i="9"/>
  <c r="G49" i="9"/>
  <c r="H49" i="9"/>
  <c r="A50" i="9"/>
  <c r="B50" i="9"/>
  <c r="C50" i="9"/>
  <c r="D50" i="9"/>
  <c r="E50" i="9"/>
  <c r="F50" i="9"/>
  <c r="G50" i="9"/>
  <c r="H50" i="9"/>
  <c r="A51" i="9"/>
  <c r="B51" i="9"/>
  <c r="C51" i="9"/>
  <c r="D51" i="9"/>
  <c r="E51" i="9"/>
  <c r="F51" i="9"/>
  <c r="G51" i="9"/>
  <c r="H51" i="9"/>
  <c r="A52" i="9"/>
  <c r="B52" i="9"/>
  <c r="C52" i="9"/>
  <c r="D52" i="9"/>
  <c r="E52" i="9"/>
  <c r="F52" i="9"/>
  <c r="G52" i="9"/>
  <c r="H52" i="9"/>
  <c r="A53" i="9"/>
  <c r="B53" i="9"/>
  <c r="C53" i="9"/>
  <c r="D53" i="9"/>
  <c r="E53" i="9"/>
  <c r="F53" i="9"/>
  <c r="G53" i="9"/>
  <c r="H53" i="9"/>
  <c r="A54" i="9"/>
  <c r="B54" i="9"/>
  <c r="C54" i="9"/>
  <c r="D54" i="9"/>
  <c r="E54" i="9"/>
  <c r="F54" i="9"/>
  <c r="G54" i="9"/>
  <c r="H54" i="9"/>
  <c r="A55" i="9"/>
  <c r="B55" i="9"/>
  <c r="C55" i="9"/>
  <c r="D55" i="9"/>
  <c r="E55" i="9"/>
  <c r="F55" i="9"/>
  <c r="G55" i="9"/>
  <c r="H55" i="9"/>
  <c r="A56" i="9"/>
  <c r="B56" i="9"/>
  <c r="C56" i="9"/>
  <c r="D56" i="9"/>
  <c r="E56" i="9"/>
  <c r="F56" i="9"/>
  <c r="G56" i="9"/>
  <c r="H56" i="9"/>
  <c r="A57" i="9"/>
  <c r="B57" i="9"/>
  <c r="C57" i="9"/>
  <c r="D57" i="9"/>
  <c r="E57" i="9"/>
  <c r="F57" i="9"/>
  <c r="G57" i="9"/>
  <c r="H57" i="9"/>
  <c r="A58" i="9"/>
  <c r="B58" i="9"/>
  <c r="C58" i="9"/>
  <c r="D58" i="9"/>
  <c r="E58" i="9"/>
  <c r="F58" i="9"/>
  <c r="G58" i="9"/>
  <c r="H58" i="9"/>
  <c r="A59" i="9"/>
  <c r="B59" i="9"/>
  <c r="C59" i="9"/>
  <c r="D59" i="9"/>
  <c r="E59" i="9"/>
  <c r="F59" i="9"/>
  <c r="G59" i="9"/>
  <c r="H59" i="9"/>
  <c r="A60" i="9"/>
  <c r="B60" i="9"/>
  <c r="C60" i="9"/>
  <c r="D60" i="9"/>
  <c r="E60" i="9"/>
  <c r="F60" i="9"/>
  <c r="G60" i="9"/>
  <c r="H60" i="9"/>
  <c r="A61" i="9"/>
  <c r="B61" i="9"/>
  <c r="C61" i="9"/>
  <c r="D61" i="9"/>
  <c r="E61" i="9"/>
  <c r="F61" i="9"/>
  <c r="G61" i="9"/>
  <c r="H61" i="9"/>
  <c r="A62" i="9"/>
  <c r="B62" i="9"/>
  <c r="C62" i="9"/>
  <c r="D62" i="9"/>
  <c r="E62" i="9"/>
  <c r="F62" i="9"/>
  <c r="G62" i="9"/>
  <c r="H62" i="9"/>
  <c r="A63" i="9"/>
  <c r="B63" i="9"/>
  <c r="C63" i="9"/>
  <c r="D63" i="9"/>
  <c r="E63" i="9"/>
  <c r="F63" i="9"/>
  <c r="G63" i="9"/>
  <c r="H63" i="9"/>
  <c r="A64" i="9"/>
  <c r="B64" i="9"/>
  <c r="C64" i="9"/>
  <c r="D64" i="9"/>
  <c r="E64" i="9"/>
  <c r="F64" i="9"/>
  <c r="G64" i="9"/>
  <c r="H64" i="9"/>
  <c r="A65" i="9"/>
  <c r="B65" i="9"/>
  <c r="C65" i="9"/>
  <c r="D65" i="9"/>
  <c r="E65" i="9"/>
  <c r="F65" i="9"/>
  <c r="G65" i="9"/>
  <c r="H65" i="9"/>
  <c r="A66" i="9"/>
  <c r="B66" i="9"/>
  <c r="C66" i="9"/>
  <c r="D66" i="9"/>
  <c r="E66" i="9"/>
  <c r="F66" i="9"/>
  <c r="G66" i="9"/>
  <c r="H66" i="9"/>
  <c r="A67" i="9"/>
  <c r="B67" i="9"/>
  <c r="C67" i="9"/>
  <c r="D67" i="9"/>
  <c r="E67" i="9"/>
  <c r="F67" i="9"/>
  <c r="G67" i="9"/>
  <c r="H67" i="9"/>
  <c r="A68" i="9"/>
  <c r="B68" i="9"/>
  <c r="C68" i="9"/>
  <c r="D68" i="9"/>
  <c r="E68" i="9"/>
  <c r="F68" i="9"/>
  <c r="G68" i="9"/>
  <c r="H68" i="9"/>
  <c r="A69" i="9"/>
  <c r="B69" i="9"/>
  <c r="C69" i="9"/>
  <c r="D69" i="9"/>
  <c r="E69" i="9"/>
  <c r="F69" i="9"/>
  <c r="G69" i="9"/>
  <c r="H69" i="9"/>
  <c r="A70" i="9"/>
  <c r="B70" i="9"/>
  <c r="C70" i="9"/>
  <c r="D70" i="9"/>
  <c r="E70" i="9"/>
  <c r="F70" i="9"/>
  <c r="G70" i="9"/>
  <c r="H70" i="9"/>
  <c r="A71" i="9"/>
  <c r="B71" i="9"/>
  <c r="C71" i="9"/>
  <c r="D71" i="9"/>
  <c r="E71" i="9"/>
  <c r="F71" i="9"/>
  <c r="G71" i="9"/>
  <c r="H71" i="9"/>
  <c r="A72" i="9"/>
  <c r="B72" i="9"/>
  <c r="C72" i="9"/>
  <c r="D72" i="9"/>
  <c r="E72" i="9"/>
  <c r="F72" i="9"/>
  <c r="G72" i="9"/>
  <c r="H72" i="9"/>
  <c r="A73" i="9"/>
  <c r="B73" i="9"/>
  <c r="C73" i="9"/>
  <c r="D73" i="9"/>
  <c r="E73" i="9"/>
  <c r="F73" i="9"/>
  <c r="G73" i="9"/>
  <c r="H73" i="9"/>
  <c r="A74" i="9"/>
  <c r="B74" i="9"/>
  <c r="C74" i="9"/>
  <c r="D74" i="9"/>
  <c r="E74" i="9"/>
  <c r="F74" i="9"/>
  <c r="G74" i="9"/>
  <c r="H74" i="9"/>
  <c r="A75" i="9"/>
  <c r="B75" i="9"/>
  <c r="C75" i="9"/>
  <c r="D75" i="9"/>
  <c r="E75" i="9"/>
  <c r="F75" i="9"/>
  <c r="G75" i="9"/>
  <c r="H75" i="9"/>
  <c r="A76" i="9"/>
  <c r="B76" i="9"/>
  <c r="C76" i="9"/>
  <c r="D76" i="9"/>
  <c r="E76" i="9"/>
  <c r="F76" i="9"/>
  <c r="G76" i="9"/>
  <c r="H76" i="9"/>
  <c r="A77" i="9"/>
  <c r="B77" i="9"/>
  <c r="C77" i="9"/>
  <c r="D77" i="9"/>
  <c r="E77" i="9"/>
  <c r="F77" i="9"/>
  <c r="G77" i="9"/>
  <c r="H77" i="9"/>
  <c r="A78" i="9"/>
  <c r="B78" i="9"/>
  <c r="C78" i="9"/>
  <c r="D78" i="9"/>
  <c r="E78" i="9"/>
  <c r="F78" i="9"/>
  <c r="G78" i="9"/>
  <c r="H78" i="9"/>
  <c r="A79" i="9"/>
  <c r="B79" i="9"/>
  <c r="C79" i="9"/>
  <c r="D79" i="9"/>
  <c r="E79" i="9"/>
  <c r="F79" i="9"/>
  <c r="G79" i="9"/>
  <c r="H79" i="9"/>
  <c r="A80" i="9"/>
  <c r="B80" i="9"/>
  <c r="C80" i="9"/>
  <c r="D80" i="9"/>
  <c r="E80" i="9"/>
  <c r="F80" i="9"/>
  <c r="G80" i="9"/>
  <c r="H80" i="9"/>
  <c r="A81" i="9"/>
  <c r="B81" i="9"/>
  <c r="C81" i="9"/>
  <c r="D81" i="9"/>
  <c r="E81" i="9"/>
  <c r="F81" i="9"/>
  <c r="G81" i="9"/>
  <c r="H81" i="9"/>
  <c r="A82" i="9"/>
  <c r="B82" i="9"/>
  <c r="C82" i="9"/>
  <c r="D82" i="9"/>
  <c r="E82" i="9"/>
  <c r="F82" i="9"/>
  <c r="G82" i="9"/>
  <c r="H82" i="9"/>
  <c r="A83" i="9"/>
  <c r="B83" i="9"/>
  <c r="C83" i="9"/>
  <c r="D83" i="9"/>
  <c r="E83" i="9"/>
  <c r="F83" i="9"/>
  <c r="G83" i="9"/>
  <c r="H83" i="9"/>
  <c r="A84" i="9"/>
  <c r="B84" i="9"/>
  <c r="C84" i="9"/>
  <c r="D84" i="9"/>
  <c r="E84" i="9"/>
  <c r="F84" i="9"/>
  <c r="G84" i="9"/>
  <c r="H84" i="9"/>
  <c r="I58" i="5"/>
  <c r="I17" i="5"/>
  <c r="AR35" i="1"/>
  <c r="AR36" i="1" s="1"/>
  <c r="AR37" i="1" s="1"/>
  <c r="AR38" i="1" s="1"/>
  <c r="AR39" i="1" s="1"/>
  <c r="AR40" i="1" s="1"/>
  <c r="AR41" i="1" s="1"/>
  <c r="AR42" i="1" s="1"/>
  <c r="AR43" i="1" s="1"/>
  <c r="AR44" i="1" s="1"/>
  <c r="AR45" i="1" s="1"/>
  <c r="AR46" i="1" s="1"/>
  <c r="AR47" i="1" s="1"/>
  <c r="AR48" i="1" s="1"/>
  <c r="AR49" i="1" s="1"/>
  <c r="L58" i="1" s="1"/>
  <c r="W56" i="1"/>
  <c r="H57" i="1" l="1"/>
  <c r="K4" i="9" l="1"/>
  <c r="L4" i="9" s="1"/>
  <c r="J2" i="9" s="1"/>
  <c r="C3" i="9" l="1"/>
  <c r="H3" i="9"/>
  <c r="G3" i="9"/>
  <c r="F3" i="9"/>
  <c r="E3" i="9"/>
  <c r="B3" i="9"/>
  <c r="D3" i="9"/>
  <c r="A3" i="9"/>
  <c r="U36" i="1" l="1"/>
  <c r="U37" i="1"/>
  <c r="U38" i="1"/>
  <c r="U39" i="1"/>
  <c r="U40" i="1"/>
  <c r="U41" i="1"/>
  <c r="U42" i="1"/>
  <c r="U43" i="1"/>
  <c r="U44" i="1"/>
  <c r="U45" i="1"/>
  <c r="U46" i="1"/>
  <c r="U47" i="1"/>
  <c r="U48" i="1"/>
  <c r="U49" i="1"/>
  <c r="U35" i="1"/>
  <c r="I70" i="23" l="1"/>
  <c r="I69" i="23"/>
  <c r="I68" i="23"/>
  <c r="I67" i="23"/>
  <c r="I66" i="23"/>
  <c r="I65" i="23"/>
  <c r="I64" i="23"/>
  <c r="I63" i="23"/>
  <c r="I62" i="23"/>
  <c r="I61" i="23"/>
  <c r="I60" i="23"/>
  <c r="I59" i="23"/>
  <c r="I58" i="23"/>
  <c r="I57" i="23"/>
  <c r="I56" i="23"/>
  <c r="I55" i="23"/>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10" i="23"/>
  <c r="I9" i="23"/>
  <c r="I8" i="23"/>
  <c r="I7" i="23"/>
  <c r="I6" i="23"/>
  <c r="I5" i="23"/>
  <c r="I4" i="23"/>
  <c r="I3" i="23"/>
  <c r="I68" i="5"/>
  <c r="I69" i="5"/>
  <c r="F12" i="1" l="1"/>
  <c r="F53" i="1"/>
  <c r="C54" i="1"/>
  <c r="H56" i="1"/>
  <c r="J34" i="1" l="1"/>
  <c r="S45" i="10" l="1"/>
  <c r="S46" i="10"/>
  <c r="S47" i="10"/>
  <c r="S48" i="10"/>
  <c r="S49" i="10"/>
  <c r="S50" i="10"/>
  <c r="S51" i="10"/>
  <c r="S52" i="10"/>
  <c r="S53" i="10"/>
  <c r="S54" i="10"/>
  <c r="S55" i="10"/>
  <c r="S56" i="10"/>
  <c r="S57" i="10"/>
  <c r="S58" i="10"/>
  <c r="K45" i="10"/>
  <c r="K46" i="10"/>
  <c r="K47" i="10"/>
  <c r="K48" i="10"/>
  <c r="K49" i="10"/>
  <c r="K50" i="10"/>
  <c r="K51" i="10"/>
  <c r="K52" i="10"/>
  <c r="K53" i="10"/>
  <c r="K54" i="10"/>
  <c r="K55" i="10"/>
  <c r="K56" i="10"/>
  <c r="K57" i="10"/>
  <c r="K58" i="10"/>
  <c r="C45" i="10"/>
  <c r="C46" i="10"/>
  <c r="C47" i="10"/>
  <c r="C48" i="10"/>
  <c r="C49" i="10"/>
  <c r="C50" i="10"/>
  <c r="C51" i="10"/>
  <c r="C52" i="10"/>
  <c r="C53" i="10"/>
  <c r="C54" i="10"/>
  <c r="C55" i="10"/>
  <c r="C56" i="10"/>
  <c r="C57" i="10"/>
  <c r="C58" i="10"/>
  <c r="I16" i="20" l="1"/>
  <c r="I9" i="20"/>
  <c r="I4" i="20" l="1"/>
  <c r="G33" i="1"/>
  <c r="I5" i="2" l="1"/>
  <c r="I6" i="2" l="1"/>
  <c r="F33" i="1" l="1"/>
  <c r="AO36" i="1" l="1"/>
  <c r="AO37" i="1"/>
  <c r="AO38" i="1"/>
  <c r="AO39" i="1"/>
  <c r="AO40" i="1"/>
  <c r="AO41" i="1"/>
  <c r="AO42" i="1"/>
  <c r="AO43" i="1"/>
  <c r="AO44" i="1"/>
  <c r="AO45" i="1"/>
  <c r="AO46" i="1"/>
  <c r="AO47" i="1"/>
  <c r="AO48" i="1"/>
  <c r="AO49" i="1"/>
  <c r="AO35" i="1"/>
  <c r="I56" i="1" l="1"/>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H131" i="9"/>
  <c r="G131" i="9"/>
  <c r="F131" i="9"/>
  <c r="E131" i="9"/>
  <c r="D131" i="9"/>
  <c r="C131" i="9"/>
  <c r="B131" i="9"/>
  <c r="H130" i="9"/>
  <c r="G130" i="9"/>
  <c r="F130" i="9"/>
  <c r="E130" i="9"/>
  <c r="D130" i="9"/>
  <c r="C130" i="9"/>
  <c r="B130" i="9"/>
  <c r="H129" i="9"/>
  <c r="G129" i="9"/>
  <c r="F129" i="9"/>
  <c r="E129" i="9"/>
  <c r="D129" i="9"/>
  <c r="C129" i="9"/>
  <c r="B129" i="9"/>
  <c r="H128" i="9"/>
  <c r="G128" i="9"/>
  <c r="F128" i="9"/>
  <c r="E128" i="9"/>
  <c r="D128" i="9"/>
  <c r="C128" i="9"/>
  <c r="B128" i="9"/>
  <c r="H127" i="9"/>
  <c r="G127" i="9"/>
  <c r="F127" i="9"/>
  <c r="E127" i="9"/>
  <c r="D127" i="9"/>
  <c r="C127" i="9"/>
  <c r="B127" i="9"/>
  <c r="H126" i="9"/>
  <c r="G126" i="9"/>
  <c r="F126" i="9"/>
  <c r="E126" i="9"/>
  <c r="D126" i="9"/>
  <c r="C126" i="9"/>
  <c r="B126" i="9"/>
  <c r="H125" i="9"/>
  <c r="G125" i="9"/>
  <c r="F125" i="9"/>
  <c r="E125" i="9"/>
  <c r="D125" i="9"/>
  <c r="C125" i="9"/>
  <c r="B125" i="9"/>
  <c r="H124" i="9"/>
  <c r="G124" i="9"/>
  <c r="F124" i="9"/>
  <c r="E124" i="9"/>
  <c r="D124" i="9"/>
  <c r="C124" i="9"/>
  <c r="B124" i="9"/>
  <c r="H123" i="9"/>
  <c r="G123" i="9"/>
  <c r="F123" i="9"/>
  <c r="E123" i="9"/>
  <c r="D123" i="9"/>
  <c r="C123" i="9"/>
  <c r="B123" i="9"/>
  <c r="H122" i="9"/>
  <c r="G122" i="9"/>
  <c r="F122" i="9"/>
  <c r="E122" i="9"/>
  <c r="D122" i="9"/>
  <c r="C122" i="9"/>
  <c r="B122" i="9"/>
  <c r="H121" i="9"/>
  <c r="G121" i="9"/>
  <c r="F121" i="9"/>
  <c r="E121" i="9"/>
  <c r="D121" i="9"/>
  <c r="C121" i="9"/>
  <c r="B121" i="9"/>
  <c r="H120" i="9"/>
  <c r="G120" i="9"/>
  <c r="F120" i="9"/>
  <c r="E120" i="9"/>
  <c r="D120" i="9"/>
  <c r="C120" i="9"/>
  <c r="B120" i="9"/>
  <c r="H119" i="9"/>
  <c r="G119" i="9"/>
  <c r="F119" i="9"/>
  <c r="E119" i="9"/>
  <c r="D119" i="9"/>
  <c r="C119" i="9"/>
  <c r="B119" i="9"/>
  <c r="H118" i="9"/>
  <c r="G118" i="9"/>
  <c r="F118" i="9"/>
  <c r="E118" i="9"/>
  <c r="D118" i="9"/>
  <c r="C118" i="9"/>
  <c r="B118" i="9"/>
  <c r="H117" i="9"/>
  <c r="G117" i="9"/>
  <c r="F117" i="9"/>
  <c r="E117" i="9"/>
  <c r="D117" i="9"/>
  <c r="C117" i="9"/>
  <c r="B117" i="9"/>
  <c r="H116" i="9"/>
  <c r="G116" i="9"/>
  <c r="F116" i="9"/>
  <c r="E116" i="9"/>
  <c r="D116" i="9"/>
  <c r="C116" i="9"/>
  <c r="B116" i="9"/>
  <c r="H115" i="9"/>
  <c r="G115" i="9"/>
  <c r="F115" i="9"/>
  <c r="E115" i="9"/>
  <c r="D115" i="9"/>
  <c r="C115" i="9"/>
  <c r="B115" i="9"/>
  <c r="H114" i="9"/>
  <c r="G114" i="9"/>
  <c r="F114" i="9"/>
  <c r="E114" i="9"/>
  <c r="D114" i="9"/>
  <c r="C114" i="9"/>
  <c r="B114" i="9"/>
  <c r="H113" i="9"/>
  <c r="G113" i="9"/>
  <c r="F113" i="9"/>
  <c r="E113" i="9"/>
  <c r="D113" i="9"/>
  <c r="C113" i="9"/>
  <c r="B113" i="9"/>
  <c r="H112" i="9"/>
  <c r="G112" i="9"/>
  <c r="F112" i="9"/>
  <c r="E112" i="9"/>
  <c r="D112" i="9"/>
  <c r="C112" i="9"/>
  <c r="B112" i="9"/>
  <c r="H111" i="9"/>
  <c r="G111" i="9"/>
  <c r="F111" i="9"/>
  <c r="E111" i="9"/>
  <c r="D111" i="9"/>
  <c r="C111" i="9"/>
  <c r="B111" i="9"/>
  <c r="H110" i="9"/>
  <c r="G110" i="9"/>
  <c r="F110" i="9"/>
  <c r="E110" i="9"/>
  <c r="D110" i="9"/>
  <c r="C110" i="9"/>
  <c r="B110" i="9"/>
  <c r="H109" i="9"/>
  <c r="G109" i="9"/>
  <c r="F109" i="9"/>
  <c r="E109" i="9"/>
  <c r="D109" i="9"/>
  <c r="C109" i="9"/>
  <c r="B109" i="9"/>
  <c r="H108" i="9"/>
  <c r="G108" i="9"/>
  <c r="F108" i="9"/>
  <c r="E108" i="9"/>
  <c r="D108" i="9"/>
  <c r="C108" i="9"/>
  <c r="B108" i="9"/>
  <c r="H107" i="9"/>
  <c r="G107" i="9"/>
  <c r="F107" i="9"/>
  <c r="E107" i="9"/>
  <c r="D107" i="9"/>
  <c r="C107" i="9"/>
  <c r="B107" i="9"/>
  <c r="H106" i="9"/>
  <c r="G106" i="9"/>
  <c r="F106" i="9"/>
  <c r="E106" i="9"/>
  <c r="D106" i="9"/>
  <c r="C106" i="9"/>
  <c r="B106" i="9"/>
  <c r="H105" i="9"/>
  <c r="G105" i="9"/>
  <c r="F105" i="9"/>
  <c r="E105" i="9"/>
  <c r="D105" i="9"/>
  <c r="C105" i="9"/>
  <c r="B105" i="9"/>
  <c r="H104" i="9"/>
  <c r="G104" i="9"/>
  <c r="F104" i="9"/>
  <c r="E104" i="9"/>
  <c r="D104" i="9"/>
  <c r="C104" i="9"/>
  <c r="B104" i="9"/>
  <c r="H103" i="9"/>
  <c r="G103" i="9"/>
  <c r="F103" i="9"/>
  <c r="E103" i="9"/>
  <c r="D103" i="9"/>
  <c r="C103" i="9"/>
  <c r="B103" i="9"/>
  <c r="H102" i="9"/>
  <c r="G102" i="9"/>
  <c r="F102" i="9"/>
  <c r="E102" i="9"/>
  <c r="D102" i="9"/>
  <c r="C102" i="9"/>
  <c r="B102" i="9"/>
  <c r="H101" i="9"/>
  <c r="G101" i="9"/>
  <c r="F101" i="9"/>
  <c r="E101" i="9"/>
  <c r="D101" i="9"/>
  <c r="C101" i="9"/>
  <c r="B101" i="9"/>
  <c r="H100" i="9"/>
  <c r="G100" i="9"/>
  <c r="F100" i="9"/>
  <c r="E100" i="9"/>
  <c r="D100" i="9"/>
  <c r="C100" i="9"/>
  <c r="B100" i="9"/>
  <c r="H99" i="9"/>
  <c r="G99" i="9"/>
  <c r="F99" i="9"/>
  <c r="E99" i="9"/>
  <c r="D99" i="9"/>
  <c r="C99" i="9"/>
  <c r="B99" i="9"/>
  <c r="H98" i="9"/>
  <c r="G98" i="9"/>
  <c r="F98" i="9"/>
  <c r="E98" i="9"/>
  <c r="D98" i="9"/>
  <c r="C98" i="9"/>
  <c r="B98" i="9"/>
  <c r="H97" i="9"/>
  <c r="G97" i="9"/>
  <c r="F97" i="9"/>
  <c r="E97" i="9"/>
  <c r="D97" i="9"/>
  <c r="C97" i="9"/>
  <c r="B97" i="9"/>
  <c r="H96" i="9"/>
  <c r="G96" i="9"/>
  <c r="F96" i="9"/>
  <c r="E96" i="9"/>
  <c r="D96" i="9"/>
  <c r="C96" i="9"/>
  <c r="B96" i="9"/>
  <c r="H95" i="9"/>
  <c r="G95" i="9"/>
  <c r="F95" i="9"/>
  <c r="E95" i="9"/>
  <c r="D95" i="9"/>
  <c r="C95" i="9"/>
  <c r="B95" i="9"/>
  <c r="H94" i="9"/>
  <c r="G94" i="9"/>
  <c r="F94" i="9"/>
  <c r="E94" i="9"/>
  <c r="D94" i="9"/>
  <c r="C94" i="9"/>
  <c r="B94" i="9"/>
  <c r="H93" i="9"/>
  <c r="G93" i="9"/>
  <c r="F93" i="9"/>
  <c r="E93" i="9"/>
  <c r="D93" i="9"/>
  <c r="C93" i="9"/>
  <c r="B93" i="9"/>
  <c r="H92" i="9"/>
  <c r="G92" i="9"/>
  <c r="F92" i="9"/>
  <c r="E92" i="9"/>
  <c r="D92" i="9"/>
  <c r="C92" i="9"/>
  <c r="B92" i="9"/>
  <c r="H91" i="9"/>
  <c r="G91" i="9"/>
  <c r="F91" i="9"/>
  <c r="E91" i="9"/>
  <c r="D91" i="9"/>
  <c r="C91" i="9"/>
  <c r="B91" i="9"/>
  <c r="H90" i="9"/>
  <c r="G90" i="9"/>
  <c r="F90" i="9"/>
  <c r="E90" i="9"/>
  <c r="D90" i="9"/>
  <c r="C90" i="9"/>
  <c r="B90" i="9"/>
  <c r="H89" i="9"/>
  <c r="G89" i="9"/>
  <c r="F89" i="9"/>
  <c r="E89" i="9"/>
  <c r="D89" i="9"/>
  <c r="C89" i="9"/>
  <c r="B89" i="9"/>
  <c r="H88" i="9"/>
  <c r="G88" i="9"/>
  <c r="F88" i="9"/>
  <c r="E88" i="9"/>
  <c r="D88" i="9"/>
  <c r="C88" i="9"/>
  <c r="B88" i="9"/>
  <c r="H87" i="9"/>
  <c r="G87" i="9"/>
  <c r="F87" i="9"/>
  <c r="E87" i="9"/>
  <c r="D87" i="9"/>
  <c r="C87" i="9"/>
  <c r="B87" i="9"/>
  <c r="N13" i="9"/>
  <c r="N12" i="9"/>
  <c r="N11" i="9"/>
  <c r="N10" i="9"/>
  <c r="N9" i="9"/>
  <c r="N7" i="9"/>
  <c r="N6" i="9"/>
  <c r="N5" i="9"/>
  <c r="N4" i="9"/>
  <c r="N3" i="9"/>
  <c r="N8" i="9"/>
  <c r="W55" i="1"/>
  <c r="W35" i="1" l="1"/>
  <c r="I35" i="1"/>
  <c r="H8" i="1"/>
  <c r="AM35" i="1" l="1"/>
  <c r="AL35" i="1"/>
  <c r="I11" i="20"/>
  <c r="I6" i="20"/>
  <c r="I5" i="20"/>
  <c r="I3" i="20"/>
  <c r="I14" i="20"/>
  <c r="I13" i="20"/>
  <c r="I19" i="20"/>
  <c r="I7" i="20"/>
  <c r="I8" i="20"/>
  <c r="I12" i="20"/>
  <c r="I15" i="20"/>
  <c r="I17" i="20"/>
  <c r="I18" i="20"/>
  <c r="I20" i="20"/>
  <c r="I8" i="2"/>
  <c r="H22" i="1" l="1"/>
  <c r="H23" i="1"/>
  <c r="H24" i="1"/>
  <c r="H25" i="1"/>
  <c r="H26" i="1"/>
  <c r="H27" i="1"/>
  <c r="H28" i="1"/>
  <c r="H29" i="1"/>
  <c r="H30" i="1"/>
  <c r="H31" i="1"/>
  <c r="H21" i="1"/>
  <c r="I10" i="20" l="1"/>
  <c r="I86" i="20"/>
  <c r="I35" i="2" l="1"/>
  <c r="I36" i="2"/>
  <c r="I9" i="2"/>
  <c r="I10" i="2"/>
  <c r="I11" i="2"/>
  <c r="I21" i="2"/>
  <c r="I22" i="2"/>
  <c r="I23" i="2"/>
  <c r="I7" i="2"/>
  <c r="I49" i="2"/>
  <c r="I50" i="2"/>
  <c r="I51" i="2"/>
  <c r="I45" i="2"/>
  <c r="I47" i="2"/>
  <c r="I18" i="2"/>
  <c r="I19" i="2"/>
  <c r="I20" i="2"/>
  <c r="I46" i="2"/>
  <c r="I25" i="2"/>
  <c r="I27" i="2"/>
  <c r="I26" i="2"/>
  <c r="I15" i="2"/>
  <c r="I17" i="2"/>
  <c r="I16" i="2"/>
  <c r="I33" i="2"/>
  <c r="I39" i="2"/>
  <c r="I14" i="2"/>
  <c r="I43" i="2"/>
  <c r="I24" i="2"/>
  <c r="I12" i="2"/>
  <c r="I37" i="2"/>
  <c r="I38" i="2"/>
  <c r="I31" i="2"/>
  <c r="I13" i="2"/>
  <c r="I42" i="2"/>
  <c r="I32" i="2"/>
  <c r="I40" i="2"/>
  <c r="I41" i="2"/>
  <c r="I44" i="2"/>
  <c r="I48" i="2"/>
  <c r="I3" i="2"/>
  <c r="I4"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28" i="2"/>
  <c r="I29" i="2"/>
  <c r="I30" i="2"/>
  <c r="I34" i="2"/>
  <c r="I39" i="5" l="1"/>
  <c r="I33" i="5"/>
  <c r="I30" i="5"/>
  <c r="I53" i="5"/>
  <c r="I44" i="5"/>
  <c r="I31" i="5"/>
  <c r="I57" i="5"/>
  <c r="I15" i="5"/>
  <c r="I64" i="5"/>
  <c r="I26" i="5"/>
  <c r="I36" i="5"/>
  <c r="I37" i="5"/>
  <c r="I25" i="5"/>
  <c r="I14" i="5"/>
  <c r="I47" i="5"/>
  <c r="I48" i="5"/>
  <c r="I27" i="5"/>
  <c r="I50" i="5"/>
  <c r="I63" i="5"/>
  <c r="I49" i="5"/>
  <c r="I9" i="5"/>
  <c r="I21" i="5"/>
  <c r="I41" i="5"/>
  <c r="I3" i="5"/>
  <c r="I4" i="5"/>
  <c r="I5" i="5"/>
  <c r="I6" i="5"/>
  <c r="I7" i="5"/>
  <c r="I8" i="5"/>
  <c r="I10" i="5"/>
  <c r="I11" i="5"/>
  <c r="I12" i="5"/>
  <c r="I13" i="5"/>
  <c r="I16" i="5"/>
  <c r="I18" i="5"/>
  <c r="I19" i="5"/>
  <c r="I20" i="5"/>
  <c r="I22" i="5"/>
  <c r="I23" i="5"/>
  <c r="I24" i="5"/>
  <c r="I29" i="5"/>
  <c r="I32" i="5"/>
  <c r="I34" i="5"/>
  <c r="I35" i="5"/>
  <c r="I40" i="5"/>
  <c r="I42" i="5"/>
  <c r="I43" i="5"/>
  <c r="I45" i="5"/>
  <c r="I46" i="5"/>
  <c r="I51" i="5"/>
  <c r="I52" i="5"/>
  <c r="I54" i="5"/>
  <c r="I55" i="5"/>
  <c r="I56" i="5"/>
  <c r="I59" i="5"/>
  <c r="I60" i="5"/>
  <c r="I61" i="5"/>
  <c r="I62" i="5"/>
  <c r="I65" i="5"/>
  <c r="I66" i="5"/>
  <c r="I67" i="5"/>
  <c r="I70" i="5"/>
  <c r="I28" i="5"/>
  <c r="I71" i="5"/>
  <c r="I72" i="5"/>
  <c r="I73" i="5"/>
  <c r="I74" i="5"/>
  <c r="I75" i="5"/>
  <c r="I76" i="5"/>
  <c r="I77" i="5"/>
  <c r="I78" i="5"/>
  <c r="I79" i="5"/>
  <c r="I80" i="5"/>
  <c r="I81" i="5"/>
  <c r="I82" i="5"/>
  <c r="I83" i="5"/>
  <c r="I84" i="5"/>
  <c r="I38" i="5"/>
  <c r="W53" i="1" l="1"/>
  <c r="AG50" i="1" l="1"/>
  <c r="L17" i="1"/>
  <c r="L18" i="1" l="1"/>
  <c r="L19" i="1"/>
  <c r="AD39" i="1" l="1"/>
  <c r="AD37" i="1"/>
  <c r="AD36" i="1"/>
  <c r="AD44" i="1"/>
  <c r="AD41" i="1"/>
  <c r="C41" i="1" s="1"/>
  <c r="AD45" i="1"/>
  <c r="AD42" i="1"/>
  <c r="AD46" i="1"/>
  <c r="AD49" i="1"/>
  <c r="AD40" i="1"/>
  <c r="AD35" i="1"/>
  <c r="AD47" i="1"/>
  <c r="AD38" i="1"/>
  <c r="AD48" i="1"/>
  <c r="AD43" i="1"/>
  <c r="G4" i="19"/>
  <c r="H4" i="19"/>
  <c r="I4" i="19"/>
  <c r="L4" i="19"/>
  <c r="M4" i="19"/>
  <c r="N4" i="19"/>
  <c r="G5" i="19"/>
  <c r="H5" i="19"/>
  <c r="I5" i="19"/>
  <c r="L5" i="19"/>
  <c r="M5" i="19"/>
  <c r="N5" i="19"/>
  <c r="G6" i="19"/>
  <c r="H6" i="19"/>
  <c r="I6" i="19"/>
  <c r="L6" i="19"/>
  <c r="M6" i="19"/>
  <c r="N6" i="19"/>
  <c r="G7" i="19"/>
  <c r="H7" i="19"/>
  <c r="I7" i="19"/>
  <c r="L7" i="19"/>
  <c r="M7" i="19"/>
  <c r="N7" i="19"/>
  <c r="G8" i="19"/>
  <c r="H8" i="19"/>
  <c r="I8" i="19"/>
  <c r="L8" i="19"/>
  <c r="M8" i="19"/>
  <c r="N8" i="19"/>
  <c r="G9" i="19"/>
  <c r="H9" i="19"/>
  <c r="I9" i="19"/>
  <c r="L9" i="19"/>
  <c r="M9" i="19"/>
  <c r="N9" i="19"/>
  <c r="G10" i="19"/>
  <c r="H10" i="19"/>
  <c r="I10" i="19"/>
  <c r="L10" i="19"/>
  <c r="M10" i="19"/>
  <c r="N10" i="19"/>
  <c r="G11" i="19"/>
  <c r="H11" i="19"/>
  <c r="I11" i="19"/>
  <c r="L11" i="19"/>
  <c r="M11" i="19"/>
  <c r="N11" i="19"/>
  <c r="G12" i="19"/>
  <c r="H12" i="19"/>
  <c r="I12" i="19"/>
  <c r="L12" i="19"/>
  <c r="M12" i="19"/>
  <c r="N12" i="19"/>
  <c r="G13" i="19"/>
  <c r="H13" i="19"/>
  <c r="I13" i="19"/>
  <c r="L13" i="19"/>
  <c r="M13" i="19"/>
  <c r="N13" i="19"/>
  <c r="G14" i="19"/>
  <c r="H14" i="19"/>
  <c r="I14" i="19"/>
  <c r="L14" i="19"/>
  <c r="M14" i="19"/>
  <c r="N14" i="19"/>
  <c r="G15" i="19"/>
  <c r="H15" i="19"/>
  <c r="I15" i="19"/>
  <c r="L15" i="19"/>
  <c r="M15" i="19"/>
  <c r="N15" i="19"/>
  <c r="G16" i="19"/>
  <c r="H16" i="19"/>
  <c r="I16" i="19"/>
  <c r="L16" i="19"/>
  <c r="M16" i="19"/>
  <c r="N16" i="19"/>
  <c r="G17" i="19"/>
  <c r="H17" i="19"/>
  <c r="I17" i="19"/>
  <c r="L17" i="19"/>
  <c r="M17" i="19"/>
  <c r="N17" i="19"/>
  <c r="M3" i="19"/>
  <c r="N3" i="19"/>
  <c r="L3" i="19"/>
  <c r="I3" i="19"/>
  <c r="H3" i="19"/>
  <c r="G3" i="19"/>
  <c r="AG48" i="1" l="1"/>
  <c r="C48" i="1"/>
  <c r="AG45" i="1"/>
  <c r="C45" i="1"/>
  <c r="AG38" i="1"/>
  <c r="C38" i="1"/>
  <c r="AG42" i="1"/>
  <c r="C42" i="1"/>
  <c r="AG47" i="1"/>
  <c r="C47" i="1"/>
  <c r="AG44" i="1"/>
  <c r="C44" i="1"/>
  <c r="AG43" i="1"/>
  <c r="C43" i="1"/>
  <c r="AG40" i="1"/>
  <c r="C40" i="1"/>
  <c r="AG37" i="1"/>
  <c r="C37" i="1"/>
  <c r="AG46" i="1"/>
  <c r="C46" i="1"/>
  <c r="AG49" i="1"/>
  <c r="C49" i="1"/>
  <c r="AG39" i="1"/>
  <c r="C39" i="1"/>
  <c r="AG36" i="1"/>
  <c r="C36" i="1"/>
  <c r="AG35" i="1"/>
  <c r="AG41" i="1"/>
  <c r="F8" i="19"/>
  <c r="D11" i="19"/>
  <c r="F10" i="19"/>
  <c r="F14" i="19"/>
  <c r="E16" i="19"/>
  <c r="F13" i="19"/>
  <c r="D6" i="19"/>
  <c r="E4" i="19"/>
  <c r="F15" i="19"/>
  <c r="D12" i="19"/>
  <c r="B5" i="19"/>
  <c r="F17" i="19"/>
  <c r="J7" i="19"/>
  <c r="E7" i="19"/>
  <c r="E3" i="19"/>
  <c r="D7" i="19"/>
  <c r="F7" i="19"/>
  <c r="B7" i="19"/>
  <c r="A7" i="19"/>
  <c r="C7" i="19"/>
  <c r="E9" i="19"/>
  <c r="E6" i="19"/>
  <c r="E12" i="19"/>
  <c r="D13" i="19"/>
  <c r="E15" i="19"/>
  <c r="F12" i="19"/>
  <c r="J5" i="19"/>
  <c r="D9" i="19"/>
  <c r="F9" i="19"/>
  <c r="F5" i="19"/>
  <c r="A5" i="19"/>
  <c r="F6" i="19"/>
  <c r="F4" i="19"/>
  <c r="E5" i="19"/>
  <c r="E13" i="19"/>
  <c r="C5" i="19"/>
  <c r="E8" i="19"/>
  <c r="E10" i="19"/>
  <c r="E14" i="19"/>
  <c r="F11" i="19"/>
  <c r="D5" i="19"/>
  <c r="E11" i="19"/>
  <c r="D16" i="19"/>
  <c r="AE51" i="1"/>
  <c r="C17" i="19"/>
  <c r="J17" i="19"/>
  <c r="A17" i="19"/>
  <c r="B17" i="19"/>
  <c r="D4" i="19"/>
  <c r="E17" i="19"/>
  <c r="J14" i="19"/>
  <c r="C14" i="19"/>
  <c r="B14" i="19"/>
  <c r="A14" i="19"/>
  <c r="C8" i="19"/>
  <c r="J8" i="19"/>
  <c r="A8" i="19"/>
  <c r="B8" i="19"/>
  <c r="D8" i="19"/>
  <c r="D3" i="19"/>
  <c r="D17" i="19"/>
  <c r="C10" i="19"/>
  <c r="J10" i="19"/>
  <c r="A10" i="19"/>
  <c r="B10" i="19"/>
  <c r="D15" i="19"/>
  <c r="J16" i="19"/>
  <c r="C16" i="19"/>
  <c r="A16" i="19"/>
  <c r="B16" i="19"/>
  <c r="C13" i="19"/>
  <c r="J13" i="19"/>
  <c r="B13" i="19"/>
  <c r="A13" i="19"/>
  <c r="J11" i="19"/>
  <c r="C11" i="19"/>
  <c r="A11" i="19"/>
  <c r="B11" i="19"/>
  <c r="D14" i="19"/>
  <c r="D10" i="19"/>
  <c r="F16" i="19"/>
  <c r="C6" i="19"/>
  <c r="J6" i="19"/>
  <c r="A6" i="19"/>
  <c r="B6" i="19"/>
  <c r="C9" i="19"/>
  <c r="J9" i="19"/>
  <c r="B9" i="19"/>
  <c r="A9" i="19"/>
  <c r="J15" i="19"/>
  <c r="C15" i="19"/>
  <c r="A15" i="19"/>
  <c r="B15" i="19"/>
  <c r="C12" i="19"/>
  <c r="J12" i="19"/>
  <c r="A12" i="19"/>
  <c r="B12" i="19"/>
  <c r="F3" i="19"/>
  <c r="C3" i="19"/>
  <c r="J3" i="19"/>
  <c r="B3" i="19"/>
  <c r="A3" i="19"/>
  <c r="C4" i="19"/>
  <c r="J4" i="19"/>
  <c r="B4" i="19"/>
  <c r="A4" i="19"/>
  <c r="AG51" i="1" l="1"/>
  <c r="L16" i="1"/>
  <c r="L11" i="10"/>
  <c r="L17" i="10" s="1"/>
  <c r="D11" i="10"/>
  <c r="Y12" i="10"/>
  <c r="T11" i="10"/>
  <c r="Q12" i="10"/>
  <c r="I12" i="10"/>
  <c r="E13" i="10" l="1"/>
  <c r="D12" i="10" s="1"/>
  <c r="C35" i="1"/>
  <c r="U13" i="10"/>
  <c r="T12" i="10" s="1"/>
  <c r="Q54" i="10"/>
  <c r="Q56" i="10"/>
  <c r="Q58" i="10"/>
  <c r="Q47" i="10"/>
  <c r="Q49" i="10"/>
  <c r="Q51" i="10"/>
  <c r="Q53" i="10"/>
  <c r="Q46" i="10"/>
  <c r="Q50" i="10"/>
  <c r="Q57" i="10"/>
  <c r="Q48" i="10"/>
  <c r="Q52" i="10"/>
  <c r="Q55" i="10"/>
  <c r="Y47" i="10"/>
  <c r="Y49" i="10"/>
  <c r="Y51" i="10"/>
  <c r="Y53" i="10"/>
  <c r="Y55" i="10"/>
  <c r="Y57" i="10"/>
  <c r="Y56" i="10"/>
  <c r="Y58" i="10"/>
  <c r="Y48" i="10"/>
  <c r="Y52" i="10"/>
  <c r="Y46" i="10"/>
  <c r="Y50" i="10"/>
  <c r="Y54" i="10"/>
  <c r="I55" i="10"/>
  <c r="I52" i="10"/>
  <c r="I46" i="10"/>
  <c r="I49" i="10"/>
  <c r="I56" i="10"/>
  <c r="I48" i="10"/>
  <c r="I53" i="10"/>
  <c r="I50" i="10"/>
  <c r="I47" i="10"/>
  <c r="I54" i="10"/>
  <c r="I57" i="10"/>
  <c r="I51" i="10"/>
  <c r="I58" i="10"/>
  <c r="M13" i="10"/>
  <c r="N13" i="10" s="1"/>
  <c r="O13" i="10" s="1"/>
  <c r="I22" i="10"/>
  <c r="I26" i="10"/>
  <c r="I30" i="10"/>
  <c r="I34" i="10"/>
  <c r="I38" i="10"/>
  <c r="I42" i="10"/>
  <c r="I21" i="10"/>
  <c r="I25" i="10"/>
  <c r="I29" i="10"/>
  <c r="I33" i="10"/>
  <c r="I40" i="10"/>
  <c r="I44" i="10"/>
  <c r="I23" i="10"/>
  <c r="I27" i="10"/>
  <c r="I35" i="10"/>
  <c r="I37" i="10"/>
  <c r="I41" i="10"/>
  <c r="I24" i="10"/>
  <c r="I28" i="10"/>
  <c r="I32" i="10"/>
  <c r="I36" i="10"/>
  <c r="I45" i="10"/>
  <c r="I31" i="10"/>
  <c r="I39" i="10"/>
  <c r="I43" i="10"/>
  <c r="Y20" i="10"/>
  <c r="Y21" i="10"/>
  <c r="Y23" i="10"/>
  <c r="Y25" i="10"/>
  <c r="Y27" i="10"/>
  <c r="Y29" i="10"/>
  <c r="Y31" i="10"/>
  <c r="Y33" i="10"/>
  <c r="Y35" i="10"/>
  <c r="Y37" i="10"/>
  <c r="Y39" i="10"/>
  <c r="Y41" i="10"/>
  <c r="Y43" i="10"/>
  <c r="Y38" i="10"/>
  <c r="Y40" i="10"/>
  <c r="Y44" i="10"/>
  <c r="Y45" i="10"/>
  <c r="Y22" i="10"/>
  <c r="Y24" i="10"/>
  <c r="Y26" i="10"/>
  <c r="Y28" i="10"/>
  <c r="Y30" i="10"/>
  <c r="Y32" i="10"/>
  <c r="Y34" i="10"/>
  <c r="Y36" i="10"/>
  <c r="Y42" i="10"/>
  <c r="Q19" i="10"/>
  <c r="Q39" i="10"/>
  <c r="Q42" i="10"/>
  <c r="Q28" i="10"/>
  <c r="Q43" i="10"/>
  <c r="Q21" i="10"/>
  <c r="Q25" i="10"/>
  <c r="Q29" i="10"/>
  <c r="Q33" i="10"/>
  <c r="Q40" i="10"/>
  <c r="Q44" i="10"/>
  <c r="Q37" i="10"/>
  <c r="Q24" i="10"/>
  <c r="Q22" i="10"/>
  <c r="Q26" i="10"/>
  <c r="Q30" i="10"/>
  <c r="Q34" i="10"/>
  <c r="Q41" i="10"/>
  <c r="Q38" i="10"/>
  <c r="Q23" i="10"/>
  <c r="Q27" i="10"/>
  <c r="Q31" i="10"/>
  <c r="Q35" i="10"/>
  <c r="Q45" i="10"/>
  <c r="Q32" i="10"/>
  <c r="Q36" i="10"/>
  <c r="Y19" i="10"/>
  <c r="Y18" i="10"/>
  <c r="Q20" i="10"/>
  <c r="Q18" i="10"/>
  <c r="C9" i="10"/>
  <c r="F13" i="10" l="1"/>
  <c r="V13" i="10"/>
  <c r="W13" i="10" s="1"/>
  <c r="V12" i="10" s="1"/>
  <c r="T52" i="10"/>
  <c r="T54" i="10"/>
  <c r="T56" i="10"/>
  <c r="T58" i="10"/>
  <c r="T47" i="10"/>
  <c r="T49" i="10"/>
  <c r="T46" i="10"/>
  <c r="T50" i="10"/>
  <c r="T57" i="10"/>
  <c r="T48" i="10"/>
  <c r="T51" i="10"/>
  <c r="T55" i="10"/>
  <c r="T53" i="10"/>
  <c r="T38" i="10"/>
  <c r="T40" i="10"/>
  <c r="T42" i="10"/>
  <c r="T44" i="10"/>
  <c r="T24" i="10"/>
  <c r="T30" i="10"/>
  <c r="T32" i="10"/>
  <c r="T21" i="10"/>
  <c r="T23" i="10"/>
  <c r="T25" i="10"/>
  <c r="T27" i="10"/>
  <c r="T29" i="10"/>
  <c r="T31" i="10"/>
  <c r="T33" i="10"/>
  <c r="T35" i="10"/>
  <c r="T37" i="10"/>
  <c r="T39" i="10"/>
  <c r="T41" i="10"/>
  <c r="T43" i="10"/>
  <c r="T45" i="10"/>
  <c r="T22" i="10"/>
  <c r="T26" i="10"/>
  <c r="T28" i="10"/>
  <c r="T34" i="10"/>
  <c r="T36" i="10"/>
  <c r="P13" i="10"/>
  <c r="Q13" i="10" s="1"/>
  <c r="D21" i="10"/>
  <c r="V44" i="1"/>
  <c r="W44" i="1"/>
  <c r="X44" i="1"/>
  <c r="Y44" i="1"/>
  <c r="Z44" i="1"/>
  <c r="A44" i="1" s="1"/>
  <c r="AA44" i="1"/>
  <c r="AB44" i="1" s="1"/>
  <c r="V45" i="1"/>
  <c r="W45" i="1"/>
  <c r="X45" i="1"/>
  <c r="Y45" i="1"/>
  <c r="Z45" i="1"/>
  <c r="A45" i="1" s="1"/>
  <c r="AA45" i="1"/>
  <c r="AB45" i="1" s="1"/>
  <c r="V46" i="1"/>
  <c r="W46" i="1"/>
  <c r="X46" i="1"/>
  <c r="Y46" i="1"/>
  <c r="Z46" i="1"/>
  <c r="A46" i="1" s="1"/>
  <c r="AA46" i="1"/>
  <c r="AB46" i="1" s="1"/>
  <c r="V47" i="1"/>
  <c r="W47" i="1"/>
  <c r="X47" i="1"/>
  <c r="Y47" i="1"/>
  <c r="Z47" i="1"/>
  <c r="A47" i="1" s="1"/>
  <c r="AA47" i="1"/>
  <c r="AB47" i="1" s="1"/>
  <c r="V48" i="1"/>
  <c r="W48" i="1"/>
  <c r="X48" i="1"/>
  <c r="Y48" i="1"/>
  <c r="Z48" i="1"/>
  <c r="A48" i="1" s="1"/>
  <c r="AA48" i="1"/>
  <c r="AP47" i="1" l="1"/>
  <c r="AL47" i="1"/>
  <c r="AM47" i="1"/>
  <c r="AP48" i="1"/>
  <c r="AL48" i="1"/>
  <c r="AM48" i="1"/>
  <c r="AP44" i="1"/>
  <c r="AL44" i="1"/>
  <c r="AM44" i="1"/>
  <c r="AP45" i="1"/>
  <c r="AM45" i="1"/>
  <c r="AL45" i="1"/>
  <c r="AP46" i="1"/>
  <c r="AL46" i="1"/>
  <c r="AM46" i="1"/>
  <c r="T47" i="1"/>
  <c r="O47" i="1"/>
  <c r="P47" i="1"/>
  <c r="Q47" i="1"/>
  <c r="R47" i="1"/>
  <c r="S47" i="1"/>
  <c r="O48" i="1"/>
  <c r="Q48" i="1"/>
  <c r="R48" i="1"/>
  <c r="P48" i="1"/>
  <c r="S48" i="1"/>
  <c r="T48" i="1"/>
  <c r="P44" i="1"/>
  <c r="S44" i="1"/>
  <c r="O44" i="1"/>
  <c r="Q44" i="1"/>
  <c r="R44" i="1"/>
  <c r="T44" i="1"/>
  <c r="R46" i="1"/>
  <c r="T46" i="1"/>
  <c r="S46" i="1"/>
  <c r="O46" i="1"/>
  <c r="P46" i="1"/>
  <c r="Q46" i="1"/>
  <c r="P45" i="1"/>
  <c r="O45" i="1"/>
  <c r="Q45" i="1"/>
  <c r="R45" i="1"/>
  <c r="S45" i="1"/>
  <c r="T45" i="1"/>
  <c r="AK47" i="1"/>
  <c r="AK48" i="1"/>
  <c r="AK44" i="1"/>
  <c r="AK46" i="1"/>
  <c r="AK45" i="1"/>
  <c r="N46" i="1"/>
  <c r="N47" i="1"/>
  <c r="N48" i="1"/>
  <c r="N44" i="1"/>
  <c r="N45" i="1"/>
  <c r="U12" i="10"/>
  <c r="U55" i="10" s="1"/>
  <c r="V46" i="10"/>
  <c r="V48" i="10"/>
  <c r="V50" i="10"/>
  <c r="V52" i="10"/>
  <c r="V54" i="10"/>
  <c r="V56" i="10"/>
  <c r="V58" i="10"/>
  <c r="V51" i="10"/>
  <c r="V55" i="10"/>
  <c r="V49" i="10"/>
  <c r="V53" i="10"/>
  <c r="V57" i="10"/>
  <c r="V47" i="10"/>
  <c r="D47" i="10"/>
  <c r="D54" i="10"/>
  <c r="D57" i="10"/>
  <c r="D51" i="10"/>
  <c r="D48" i="10"/>
  <c r="D58" i="10"/>
  <c r="D50" i="10"/>
  <c r="D55" i="10"/>
  <c r="D52" i="10"/>
  <c r="D46" i="10"/>
  <c r="D49" i="10"/>
  <c r="D56" i="10"/>
  <c r="D53" i="10"/>
  <c r="D19" i="10"/>
  <c r="D40" i="10"/>
  <c r="D44" i="10"/>
  <c r="D23" i="10"/>
  <c r="D27" i="10"/>
  <c r="D31" i="10"/>
  <c r="D35" i="10"/>
  <c r="D39" i="10"/>
  <c r="D43" i="10"/>
  <c r="D41" i="10"/>
  <c r="D24" i="10"/>
  <c r="D28" i="10"/>
  <c r="D32" i="10"/>
  <c r="D22" i="10"/>
  <c r="D26" i="10"/>
  <c r="D30" i="10"/>
  <c r="D34" i="10"/>
  <c r="D38" i="10"/>
  <c r="D42" i="10"/>
  <c r="D25" i="10"/>
  <c r="D29" i="10"/>
  <c r="D33" i="10"/>
  <c r="D37" i="10"/>
  <c r="D36" i="10"/>
  <c r="D45" i="10"/>
  <c r="V45" i="10"/>
  <c r="V22" i="10"/>
  <c r="V24" i="10"/>
  <c r="V26" i="10"/>
  <c r="V28" i="10"/>
  <c r="V30" i="10"/>
  <c r="V32" i="10"/>
  <c r="V34" i="10"/>
  <c r="V36" i="10"/>
  <c r="V38" i="10"/>
  <c r="V21" i="10"/>
  <c r="V25" i="10"/>
  <c r="V33" i="10"/>
  <c r="V35" i="10"/>
  <c r="V43" i="10"/>
  <c r="V40" i="10"/>
  <c r="V42" i="10"/>
  <c r="V44" i="10"/>
  <c r="V23" i="10"/>
  <c r="V27" i="10"/>
  <c r="V29" i="10"/>
  <c r="V31" i="10"/>
  <c r="V37" i="10"/>
  <c r="V39" i="10"/>
  <c r="V41" i="10"/>
  <c r="X13" i="10"/>
  <c r="D18" i="10"/>
  <c r="D20" i="10"/>
  <c r="T18" i="10"/>
  <c r="T20" i="10"/>
  <c r="T19" i="10"/>
  <c r="G13" i="10"/>
  <c r="E12" i="10"/>
  <c r="E20" i="10" s="1"/>
  <c r="U21" i="10" l="1"/>
  <c r="U54" i="10"/>
  <c r="U42" i="10"/>
  <c r="U50" i="10"/>
  <c r="U52" i="10"/>
  <c r="U38" i="10"/>
  <c r="U39" i="10"/>
  <c r="U45" i="10"/>
  <c r="U26" i="10"/>
  <c r="U41" i="10"/>
  <c r="U24" i="10"/>
  <c r="U37" i="10"/>
  <c r="U22" i="10"/>
  <c r="U47" i="10"/>
  <c r="U29" i="10"/>
  <c r="U53" i="10"/>
  <c r="U33" i="10"/>
  <c r="U40" i="10"/>
  <c r="U57" i="10"/>
  <c r="U46" i="10"/>
  <c r="U27" i="10"/>
  <c r="U51" i="10"/>
  <c r="U25" i="10"/>
  <c r="U34" i="10"/>
  <c r="U58" i="10"/>
  <c r="U36" i="10"/>
  <c r="U23" i="10"/>
  <c r="U30" i="10"/>
  <c r="U56" i="10"/>
  <c r="U35" i="10"/>
  <c r="U43" i="10"/>
  <c r="U32" i="10"/>
  <c r="U49" i="10"/>
  <c r="U48" i="10"/>
  <c r="U31" i="10"/>
  <c r="U44" i="10"/>
  <c r="U28" i="10"/>
  <c r="E50" i="10"/>
  <c r="E47" i="10"/>
  <c r="E54" i="10"/>
  <c r="E57" i="10"/>
  <c r="E51" i="10"/>
  <c r="E49" i="10"/>
  <c r="E53" i="10"/>
  <c r="E48" i="10"/>
  <c r="E58" i="10"/>
  <c r="E55" i="10"/>
  <c r="E52" i="10"/>
  <c r="E46" i="10"/>
  <c r="E56" i="10"/>
  <c r="E24" i="10"/>
  <c r="E28" i="10"/>
  <c r="E32" i="10"/>
  <c r="E36" i="10"/>
  <c r="E45" i="10"/>
  <c r="E40" i="10"/>
  <c r="E44" i="10"/>
  <c r="E23" i="10"/>
  <c r="E27" i="10"/>
  <c r="E31" i="10"/>
  <c r="E35" i="10"/>
  <c r="E38" i="10"/>
  <c r="E42" i="10"/>
  <c r="E21" i="10"/>
  <c r="E25" i="10"/>
  <c r="E33" i="10"/>
  <c r="E37" i="10"/>
  <c r="E39" i="10"/>
  <c r="E43" i="10"/>
  <c r="E22" i="10"/>
  <c r="E26" i="10"/>
  <c r="E30" i="10"/>
  <c r="E34" i="10"/>
  <c r="E29" i="10"/>
  <c r="E41" i="10"/>
  <c r="Y13" i="10"/>
  <c r="X12" i="10" s="1"/>
  <c r="W12" i="10"/>
  <c r="U18" i="10"/>
  <c r="U20" i="10"/>
  <c r="U19" i="10"/>
  <c r="F12" i="10"/>
  <c r="E19" i="10"/>
  <c r="E18" i="10"/>
  <c r="H13" i="10"/>
  <c r="G12" i="10" s="1"/>
  <c r="X39" i="1" l="1"/>
  <c r="Z40" i="1"/>
  <c r="A40" i="1" s="1"/>
  <c r="V42" i="1"/>
  <c r="X43" i="1"/>
  <c r="Y39" i="1"/>
  <c r="AA40" i="1"/>
  <c r="W42" i="1"/>
  <c r="Y43" i="1"/>
  <c r="Z39" i="1"/>
  <c r="A39" i="1" s="1"/>
  <c r="V41" i="1"/>
  <c r="X42" i="1"/>
  <c r="Z43" i="1"/>
  <c r="A43" i="1" s="1"/>
  <c r="AA39" i="1"/>
  <c r="W41" i="1"/>
  <c r="Y42" i="1"/>
  <c r="AA43" i="1"/>
  <c r="V43" i="1"/>
  <c r="W39" i="1"/>
  <c r="W43" i="1"/>
  <c r="V40" i="1"/>
  <c r="X41" i="1"/>
  <c r="Z42" i="1"/>
  <c r="A42" i="1" s="1"/>
  <c r="W40" i="1"/>
  <c r="Y41" i="1"/>
  <c r="AA42" i="1"/>
  <c r="V39" i="1"/>
  <c r="X40" i="1"/>
  <c r="Z41" i="1"/>
  <c r="A41" i="1" s="1"/>
  <c r="Y40" i="1"/>
  <c r="AA41" i="1"/>
  <c r="V37" i="1"/>
  <c r="W37" i="1"/>
  <c r="X37" i="1"/>
  <c r="Y37" i="1"/>
  <c r="Z37" i="1"/>
  <c r="A37" i="1" s="1"/>
  <c r="AA37" i="1"/>
  <c r="I42" i="1"/>
  <c r="K10" i="19" s="1"/>
  <c r="I43" i="1"/>
  <c r="K11" i="19" s="1"/>
  <c r="I37" i="1"/>
  <c r="K5" i="19" s="1"/>
  <c r="I45" i="1"/>
  <c r="I39" i="1"/>
  <c r="K7" i="19" s="1"/>
  <c r="I41" i="1"/>
  <c r="K9" i="19" s="1"/>
  <c r="I36" i="1"/>
  <c r="AB13" i="1" s="1"/>
  <c r="I44" i="1"/>
  <c r="I46" i="1"/>
  <c r="I40" i="1"/>
  <c r="K8" i="19" s="1"/>
  <c r="I38" i="1"/>
  <c r="AA35" i="1"/>
  <c r="AB35" i="1" s="1"/>
  <c r="AA36" i="1"/>
  <c r="Y49" i="1"/>
  <c r="W49" i="1"/>
  <c r="X49" i="1"/>
  <c r="Z49" i="1"/>
  <c r="A49" i="1" s="1"/>
  <c r="AA49" i="1"/>
  <c r="AB49" i="1" s="1"/>
  <c r="V49" i="1"/>
  <c r="AA38" i="1"/>
  <c r="W38" i="1"/>
  <c r="Z38" i="1"/>
  <c r="A38" i="1" s="1"/>
  <c r="V38" i="1"/>
  <c r="X38" i="1"/>
  <c r="Y38" i="1"/>
  <c r="AF40" i="1"/>
  <c r="AH40" i="1" s="1"/>
  <c r="AF45" i="1"/>
  <c r="AH45" i="1" s="1"/>
  <c r="AF38" i="1"/>
  <c r="AH38" i="1" s="1"/>
  <c r="AF43" i="1"/>
  <c r="AH43" i="1" s="1"/>
  <c r="AF49" i="1"/>
  <c r="AH49" i="1" s="1"/>
  <c r="AF41" i="1"/>
  <c r="AH41" i="1" s="1"/>
  <c r="AF48" i="1"/>
  <c r="AH48" i="1" s="1"/>
  <c r="AF46" i="1"/>
  <c r="AH46" i="1" s="1"/>
  <c r="AF42" i="1"/>
  <c r="AH42" i="1" s="1"/>
  <c r="AF37" i="1"/>
  <c r="AH37" i="1" s="1"/>
  <c r="AF47" i="1"/>
  <c r="AH47" i="1" s="1"/>
  <c r="AF39" i="1"/>
  <c r="AH39" i="1" s="1"/>
  <c r="AF36" i="1"/>
  <c r="AH36" i="1" s="1"/>
  <c r="AF44" i="1"/>
  <c r="AH44" i="1" s="1"/>
  <c r="AF35" i="1"/>
  <c r="AH35" i="1" s="1"/>
  <c r="W55" i="10"/>
  <c r="W57" i="10"/>
  <c r="W46" i="10"/>
  <c r="W48" i="10"/>
  <c r="W50" i="10"/>
  <c r="W52" i="10"/>
  <c r="W47" i="10"/>
  <c r="W51" i="10"/>
  <c r="W53" i="10"/>
  <c r="W56" i="10"/>
  <c r="W54" i="10"/>
  <c r="W58" i="10"/>
  <c r="W49" i="10"/>
  <c r="S12" i="10"/>
  <c r="X51" i="10"/>
  <c r="X53" i="10"/>
  <c r="X55" i="10"/>
  <c r="X57" i="10"/>
  <c r="X46" i="10"/>
  <c r="X48" i="10"/>
  <c r="X50" i="10"/>
  <c r="X47" i="10"/>
  <c r="X54" i="10"/>
  <c r="X58" i="10"/>
  <c r="X49" i="10"/>
  <c r="X52" i="10"/>
  <c r="X56" i="10"/>
  <c r="Y35" i="1"/>
  <c r="X35" i="1"/>
  <c r="Z35" i="1"/>
  <c r="A35" i="1" s="1"/>
  <c r="AP35" i="1"/>
  <c r="V35" i="1"/>
  <c r="F53" i="10"/>
  <c r="F50" i="10"/>
  <c r="F47" i="10"/>
  <c r="F54" i="10"/>
  <c r="F57" i="10"/>
  <c r="F55" i="10"/>
  <c r="F52" i="10"/>
  <c r="F56" i="10"/>
  <c r="F51" i="10"/>
  <c r="F48" i="10"/>
  <c r="F58" i="10"/>
  <c r="F46" i="10"/>
  <c r="F49" i="10"/>
  <c r="F20" i="10"/>
  <c r="F37" i="10"/>
  <c r="F41" i="10"/>
  <c r="F24" i="10"/>
  <c r="F28" i="10"/>
  <c r="F32" i="10"/>
  <c r="F36" i="10"/>
  <c r="F45" i="10"/>
  <c r="F40" i="10"/>
  <c r="F44" i="10"/>
  <c r="F38" i="10"/>
  <c r="F21" i="10"/>
  <c r="F25" i="10"/>
  <c r="F29" i="10"/>
  <c r="F23" i="10"/>
  <c r="F27" i="10"/>
  <c r="F31" i="10"/>
  <c r="F35" i="10"/>
  <c r="F39" i="10"/>
  <c r="F43" i="10"/>
  <c r="F22" i="10"/>
  <c r="F26" i="10"/>
  <c r="F30" i="10"/>
  <c r="F34" i="10"/>
  <c r="F42" i="10"/>
  <c r="F33" i="10"/>
  <c r="X37" i="10"/>
  <c r="X39" i="10"/>
  <c r="X41" i="10"/>
  <c r="X43" i="10"/>
  <c r="X45" i="10"/>
  <c r="X40" i="10"/>
  <c r="X42" i="10"/>
  <c r="X21" i="10"/>
  <c r="X25" i="10"/>
  <c r="X27" i="10"/>
  <c r="X33" i="10"/>
  <c r="X35" i="10"/>
  <c r="X22" i="10"/>
  <c r="X24" i="10"/>
  <c r="X26" i="10"/>
  <c r="X28" i="10"/>
  <c r="X30" i="10"/>
  <c r="X32" i="10"/>
  <c r="X34" i="10"/>
  <c r="X36" i="10"/>
  <c r="X38" i="10"/>
  <c r="X44" i="10"/>
  <c r="X23" i="10"/>
  <c r="X29" i="10"/>
  <c r="X31" i="10"/>
  <c r="W39" i="10"/>
  <c r="W41" i="10"/>
  <c r="W43" i="10"/>
  <c r="W45" i="10"/>
  <c r="W22" i="10"/>
  <c r="W24" i="10"/>
  <c r="W26" i="10"/>
  <c r="W28" i="10"/>
  <c r="W30" i="10"/>
  <c r="W32" i="10"/>
  <c r="W34" i="10"/>
  <c r="W36" i="10"/>
  <c r="W23" i="10"/>
  <c r="W25" i="10"/>
  <c r="W31" i="10"/>
  <c r="W35" i="10"/>
  <c r="W37" i="10"/>
  <c r="W38" i="10"/>
  <c r="W40" i="10"/>
  <c r="W42" i="10"/>
  <c r="W44" i="10"/>
  <c r="W21" i="10"/>
  <c r="W27" i="10"/>
  <c r="W29" i="10"/>
  <c r="W33" i="10"/>
  <c r="F18" i="10"/>
  <c r="F19" i="10"/>
  <c r="I13" i="10"/>
  <c r="H12" i="10" s="1"/>
  <c r="V36" i="1"/>
  <c r="W36" i="1"/>
  <c r="X36" i="1"/>
  <c r="Y36" i="1"/>
  <c r="Z36" i="1"/>
  <c r="A36" i="1" s="1"/>
  <c r="I47" i="1"/>
  <c r="I48" i="1"/>
  <c r="I49" i="1"/>
  <c r="K17" i="19" s="1"/>
  <c r="AP40" i="1" l="1"/>
  <c r="AL40" i="1"/>
  <c r="AM40" i="1"/>
  <c r="AP42" i="1"/>
  <c r="AL42" i="1"/>
  <c r="AM42" i="1"/>
  <c r="AP41" i="1"/>
  <c r="AL41" i="1"/>
  <c r="AM41" i="1"/>
  <c r="AP37" i="1"/>
  <c r="AL37" i="1"/>
  <c r="AM37" i="1"/>
  <c r="AP43" i="1"/>
  <c r="AL43" i="1"/>
  <c r="AM43" i="1"/>
  <c r="AP49" i="1"/>
  <c r="AL49" i="1"/>
  <c r="AM49" i="1"/>
  <c r="AP36" i="1"/>
  <c r="AL36" i="1"/>
  <c r="AM36" i="1"/>
  <c r="AP39" i="1"/>
  <c r="AM39" i="1"/>
  <c r="AL39" i="1"/>
  <c r="AP38" i="1"/>
  <c r="AL38" i="1"/>
  <c r="AM38" i="1"/>
  <c r="S23" i="10"/>
  <c r="S38" i="10"/>
  <c r="S32" i="10"/>
  <c r="S41" i="10"/>
  <c r="S39" i="10"/>
  <c r="S29" i="10"/>
  <c r="S31" i="10"/>
  <c r="S28" i="10"/>
  <c r="S24" i="10"/>
  <c r="S44" i="10"/>
  <c r="S35" i="10"/>
  <c r="S37" i="10"/>
  <c r="S27" i="10"/>
  <c r="S26" i="10"/>
  <c r="S21" i="10"/>
  <c r="S22" i="10"/>
  <c r="S25" i="10"/>
  <c r="S42" i="10"/>
  <c r="S36" i="10"/>
  <c r="S40" i="10"/>
  <c r="S34" i="10"/>
  <c r="S43" i="10"/>
  <c r="S33" i="10"/>
  <c r="S30" i="10"/>
  <c r="P41" i="1"/>
  <c r="R41" i="1"/>
  <c r="O41" i="1"/>
  <c r="Q41" i="1"/>
  <c r="S41" i="1"/>
  <c r="T41" i="1"/>
  <c r="T43" i="1"/>
  <c r="O43" i="1"/>
  <c r="P43" i="1"/>
  <c r="R43" i="1"/>
  <c r="Q43" i="1"/>
  <c r="S43" i="1"/>
  <c r="R42" i="1"/>
  <c r="S42" i="1"/>
  <c r="T42" i="1"/>
  <c r="O42" i="1"/>
  <c r="Q42" i="1"/>
  <c r="P42" i="1"/>
  <c r="Q36" i="1"/>
  <c r="O36" i="1"/>
  <c r="P36" i="1"/>
  <c r="R36" i="1"/>
  <c r="S36" i="1"/>
  <c r="T36" i="1"/>
  <c r="R38" i="1"/>
  <c r="O38" i="1"/>
  <c r="S38" i="1"/>
  <c r="T38" i="1"/>
  <c r="Q38" i="1"/>
  <c r="P38" i="1"/>
  <c r="S40" i="1"/>
  <c r="O40" i="1"/>
  <c r="P40" i="1"/>
  <c r="Q40" i="1"/>
  <c r="R40" i="1"/>
  <c r="T40" i="1"/>
  <c r="T39" i="1"/>
  <c r="O39" i="1"/>
  <c r="P39" i="1"/>
  <c r="R39" i="1"/>
  <c r="Q39" i="1"/>
  <c r="S39" i="1"/>
  <c r="P49" i="1"/>
  <c r="S49" i="1"/>
  <c r="O49" i="1"/>
  <c r="Q49" i="1"/>
  <c r="R49" i="1"/>
  <c r="T49" i="1"/>
  <c r="P37" i="1"/>
  <c r="R37" i="1"/>
  <c r="O37" i="1"/>
  <c r="Q37" i="1"/>
  <c r="S37" i="1"/>
  <c r="T37" i="1"/>
  <c r="T35" i="1"/>
  <c r="T52" i="1" s="1"/>
  <c r="Q35" i="1"/>
  <c r="O35" i="1"/>
  <c r="P35" i="1"/>
  <c r="R35" i="1"/>
  <c r="S35" i="1"/>
  <c r="K13" i="19"/>
  <c r="K15" i="19"/>
  <c r="K14" i="19"/>
  <c r="K12" i="19"/>
  <c r="K16" i="19"/>
  <c r="K6" i="19"/>
  <c r="AB14" i="1"/>
  <c r="I51" i="1" s="1"/>
  <c r="AB36" i="1"/>
  <c r="AK35" i="1"/>
  <c r="AK40" i="1"/>
  <c r="AK42" i="1"/>
  <c r="AK41" i="1"/>
  <c r="AK49" i="1"/>
  <c r="AK43" i="1"/>
  <c r="AK36" i="1"/>
  <c r="AK39" i="1"/>
  <c r="AK38" i="1"/>
  <c r="AK37" i="1"/>
  <c r="N42" i="1"/>
  <c r="N36" i="1"/>
  <c r="N49" i="1"/>
  <c r="N43" i="1"/>
  <c r="N39" i="1"/>
  <c r="N41" i="1"/>
  <c r="N38" i="1"/>
  <c r="N40" i="1"/>
  <c r="N37" i="1"/>
  <c r="K4" i="19"/>
  <c r="K3" i="19"/>
  <c r="N35" i="1"/>
  <c r="AH51" i="1"/>
  <c r="AF51" i="1"/>
  <c r="G46" i="10"/>
  <c r="G49" i="10"/>
  <c r="G56" i="10"/>
  <c r="G53" i="10"/>
  <c r="G50" i="10"/>
  <c r="G58" i="10"/>
  <c r="G55" i="10"/>
  <c r="G47" i="10"/>
  <c r="G54" i="10"/>
  <c r="G57" i="10"/>
  <c r="G51" i="10"/>
  <c r="G48" i="10"/>
  <c r="G52" i="10"/>
  <c r="H52" i="10"/>
  <c r="H46" i="10"/>
  <c r="H49" i="10"/>
  <c r="H56" i="10"/>
  <c r="H53" i="10"/>
  <c r="H48" i="10"/>
  <c r="H58" i="10"/>
  <c r="H50" i="10"/>
  <c r="H47" i="10"/>
  <c r="H54" i="10"/>
  <c r="H57" i="10"/>
  <c r="H51" i="10"/>
  <c r="H55" i="10"/>
  <c r="H38" i="10"/>
  <c r="H42" i="10"/>
  <c r="H21" i="10"/>
  <c r="H25" i="10"/>
  <c r="H29" i="10"/>
  <c r="H33" i="10"/>
  <c r="H37" i="10"/>
  <c r="H41" i="10"/>
  <c r="H31" i="10"/>
  <c r="H35" i="10"/>
  <c r="H43" i="10"/>
  <c r="H34" i="10"/>
  <c r="H24" i="10"/>
  <c r="H28" i="10"/>
  <c r="H32" i="10"/>
  <c r="H36" i="10"/>
  <c r="H45" i="10"/>
  <c r="H40" i="10"/>
  <c r="H44" i="10"/>
  <c r="H23" i="10"/>
  <c r="H27" i="10"/>
  <c r="H39" i="10"/>
  <c r="H22" i="10"/>
  <c r="H26" i="10"/>
  <c r="H30" i="10"/>
  <c r="G19" i="10"/>
  <c r="G21" i="10"/>
  <c r="G25" i="10"/>
  <c r="G29" i="10"/>
  <c r="G33" i="10"/>
  <c r="G37" i="10"/>
  <c r="G41" i="10"/>
  <c r="G24" i="10"/>
  <c r="G28" i="10"/>
  <c r="G32" i="10"/>
  <c r="G36" i="10"/>
  <c r="G45" i="10"/>
  <c r="G39" i="10"/>
  <c r="G43" i="10"/>
  <c r="G22" i="10"/>
  <c r="G26" i="10"/>
  <c r="G30" i="10"/>
  <c r="G40" i="10"/>
  <c r="G44" i="10"/>
  <c r="G23" i="10"/>
  <c r="G27" i="10"/>
  <c r="G31" i="10"/>
  <c r="G35" i="10"/>
  <c r="G34" i="10"/>
  <c r="G38" i="10"/>
  <c r="G42" i="10"/>
  <c r="V20" i="10"/>
  <c r="V19" i="10"/>
  <c r="V18" i="10"/>
  <c r="G18" i="10"/>
  <c r="G20" i="10"/>
  <c r="L12" i="10"/>
  <c r="H20" i="10"/>
  <c r="H18" i="10"/>
  <c r="H19" i="10"/>
  <c r="I20" i="10"/>
  <c r="I19" i="10"/>
  <c r="I18" i="10"/>
  <c r="C12" i="10"/>
  <c r="AP50" i="1" l="1"/>
  <c r="W54" i="1" s="1"/>
  <c r="C18" i="10"/>
  <c r="C30" i="10"/>
  <c r="C26" i="10"/>
  <c r="C36" i="10"/>
  <c r="C41" i="10"/>
  <c r="C20" i="10"/>
  <c r="C39" i="10"/>
  <c r="C33" i="10"/>
  <c r="C23" i="10"/>
  <c r="C29" i="10"/>
  <c r="C24" i="10"/>
  <c r="C25" i="10"/>
  <c r="C21" i="10"/>
  <c r="C38" i="10"/>
  <c r="C28" i="10"/>
  <c r="C40" i="10"/>
  <c r="C35" i="10"/>
  <c r="C27" i="10"/>
  <c r="C32" i="10"/>
  <c r="C37" i="10"/>
  <c r="C42" i="10"/>
  <c r="C34" i="10"/>
  <c r="C22" i="10"/>
  <c r="C44" i="10"/>
  <c r="C31" i="10"/>
  <c r="C19" i="10"/>
  <c r="C43" i="10"/>
  <c r="AB37" i="1"/>
  <c r="AB38" i="1" s="1"/>
  <c r="S51" i="1"/>
  <c r="Q52" i="1"/>
  <c r="Q51" i="1"/>
  <c r="O52" i="1"/>
  <c r="P52" i="1"/>
  <c r="R51" i="1"/>
  <c r="S52" i="1"/>
  <c r="R52" i="1"/>
  <c r="O51" i="1"/>
  <c r="P51" i="1"/>
  <c r="T51" i="1"/>
  <c r="AB39" i="1"/>
  <c r="L48" i="10"/>
  <c r="L50" i="10"/>
  <c r="L52" i="10"/>
  <c r="L54" i="10"/>
  <c r="L56" i="10"/>
  <c r="L58" i="10"/>
  <c r="L46" i="10"/>
  <c r="L53" i="10"/>
  <c r="L57" i="10"/>
  <c r="L49" i="10"/>
  <c r="L47" i="10"/>
  <c r="L51" i="10"/>
  <c r="L55" i="10"/>
  <c r="L22" i="10"/>
  <c r="L26" i="10"/>
  <c r="L30" i="10"/>
  <c r="L34" i="10"/>
  <c r="L23" i="10"/>
  <c r="L27" i="10"/>
  <c r="L31" i="10"/>
  <c r="L35" i="10"/>
  <c r="L45" i="10"/>
  <c r="L39" i="10"/>
  <c r="L42" i="10"/>
  <c r="L24" i="10"/>
  <c r="L28" i="10"/>
  <c r="L32" i="10"/>
  <c r="L36" i="10"/>
  <c r="L38" i="10"/>
  <c r="L43" i="10"/>
  <c r="L21" i="10"/>
  <c r="L25" i="10"/>
  <c r="L29" i="10"/>
  <c r="L33" i="10"/>
  <c r="L40" i="10"/>
  <c r="L37" i="10"/>
  <c r="L44" i="10"/>
  <c r="L41" i="10"/>
  <c r="X20" i="10"/>
  <c r="X19" i="10"/>
  <c r="X18" i="10"/>
  <c r="W20" i="10"/>
  <c r="W18" i="10"/>
  <c r="W19" i="10"/>
  <c r="L18" i="10"/>
  <c r="L19" i="10"/>
  <c r="L20" i="10"/>
  <c r="S19" i="10" l="1"/>
  <c r="S18" i="10"/>
  <c r="S20" i="10"/>
  <c r="AB40" i="1"/>
  <c r="AB41" i="1"/>
  <c r="M12" i="10"/>
  <c r="C17" i="10"/>
  <c r="D17" i="10" s="1"/>
  <c r="S15" i="10" l="1"/>
  <c r="S16" i="10"/>
  <c r="AB42" i="1"/>
  <c r="AB48" i="1" s="1"/>
  <c r="AB43" i="1"/>
  <c r="M55" i="10"/>
  <c r="M57" i="10"/>
  <c r="M48" i="10"/>
  <c r="M50" i="10"/>
  <c r="M52" i="10"/>
  <c r="M46" i="10"/>
  <c r="M49" i="10"/>
  <c r="M53" i="10"/>
  <c r="M47" i="10"/>
  <c r="M54" i="10"/>
  <c r="M56" i="10"/>
  <c r="M51" i="10"/>
  <c r="M58" i="10"/>
  <c r="M37" i="10"/>
  <c r="M22" i="10"/>
  <c r="M38" i="10"/>
  <c r="M23" i="10"/>
  <c r="M27" i="10"/>
  <c r="M31" i="10"/>
  <c r="M35" i="10"/>
  <c r="M45" i="10"/>
  <c r="M39" i="10"/>
  <c r="M34" i="10"/>
  <c r="M42" i="10"/>
  <c r="M44" i="10"/>
  <c r="M26" i="10"/>
  <c r="M30" i="10"/>
  <c r="M24" i="10"/>
  <c r="M28" i="10"/>
  <c r="M32" i="10"/>
  <c r="M36" i="10"/>
  <c r="M43" i="10"/>
  <c r="M21" i="10"/>
  <c r="M25" i="10"/>
  <c r="M29" i="10"/>
  <c r="M33" i="10"/>
  <c r="M40" i="10"/>
  <c r="M41" i="10"/>
  <c r="S17" i="10"/>
  <c r="T17" i="10" s="1"/>
  <c r="N12" i="10"/>
  <c r="O12" i="10"/>
  <c r="M20" i="10"/>
  <c r="M18" i="10"/>
  <c r="M19" i="10"/>
  <c r="AA50" i="1" l="1"/>
  <c r="AB50" i="1" s="1"/>
  <c r="N53" i="10"/>
  <c r="N55" i="10"/>
  <c r="N57" i="10"/>
  <c r="N48" i="10"/>
  <c r="N50" i="10"/>
  <c r="N46" i="10"/>
  <c r="N49" i="10"/>
  <c r="N51" i="10"/>
  <c r="N58" i="10"/>
  <c r="N52" i="10"/>
  <c r="N56" i="10"/>
  <c r="N47" i="10"/>
  <c r="N54" i="10"/>
  <c r="O47" i="10"/>
  <c r="O49" i="10"/>
  <c r="O51" i="10"/>
  <c r="O53" i="10"/>
  <c r="O55" i="10"/>
  <c r="O57" i="10"/>
  <c r="O46" i="10"/>
  <c r="O54" i="10"/>
  <c r="O58" i="10"/>
  <c r="O56" i="10"/>
  <c r="O48" i="10"/>
  <c r="O52" i="10"/>
  <c r="O50" i="10"/>
  <c r="O37" i="10"/>
  <c r="O44" i="10"/>
  <c r="O22" i="10"/>
  <c r="O26" i="10"/>
  <c r="O30" i="10"/>
  <c r="O34" i="10"/>
  <c r="O41" i="10"/>
  <c r="O38" i="10"/>
  <c r="O43" i="10"/>
  <c r="O21" i="10"/>
  <c r="O29" i="10"/>
  <c r="O33" i="10"/>
  <c r="O40" i="10"/>
  <c r="O23" i="10"/>
  <c r="O27" i="10"/>
  <c r="O31" i="10"/>
  <c r="O35" i="10"/>
  <c r="O45" i="10"/>
  <c r="O39" i="10"/>
  <c r="O42" i="10"/>
  <c r="O24" i="10"/>
  <c r="O28" i="10"/>
  <c r="O32" i="10"/>
  <c r="O36" i="10"/>
  <c r="O25" i="10"/>
  <c r="N21" i="10"/>
  <c r="N25" i="10"/>
  <c r="N29" i="10"/>
  <c r="N33" i="10"/>
  <c r="N40" i="10"/>
  <c r="N22" i="10"/>
  <c r="N26" i="10"/>
  <c r="N30" i="10"/>
  <c r="N34" i="10"/>
  <c r="N41" i="10"/>
  <c r="N38" i="10"/>
  <c r="N23" i="10"/>
  <c r="N27" i="10"/>
  <c r="N31" i="10"/>
  <c r="N35" i="10"/>
  <c r="N45" i="10"/>
  <c r="N37" i="10"/>
  <c r="N39" i="10"/>
  <c r="N42" i="10"/>
  <c r="N24" i="10"/>
  <c r="N28" i="10"/>
  <c r="N32" i="10"/>
  <c r="N36" i="10"/>
  <c r="N43" i="10"/>
  <c r="N44" i="10"/>
  <c r="O19" i="10"/>
  <c r="O20" i="10"/>
  <c r="O18" i="10"/>
  <c r="N18" i="10"/>
  <c r="N20" i="10"/>
  <c r="N19" i="10"/>
  <c r="P12" i="10"/>
  <c r="P47" i="10" l="1"/>
  <c r="P49" i="10"/>
  <c r="P51" i="10"/>
  <c r="P53" i="10"/>
  <c r="P55" i="10"/>
  <c r="P57" i="10"/>
  <c r="P46" i="10"/>
  <c r="P54" i="10"/>
  <c r="P58" i="10"/>
  <c r="P52" i="10"/>
  <c r="P56" i="10"/>
  <c r="P48" i="10"/>
  <c r="P50" i="10"/>
  <c r="K12" i="10"/>
  <c r="P24" i="10"/>
  <c r="P28" i="10"/>
  <c r="K28" i="10" s="1"/>
  <c r="P32" i="10"/>
  <c r="P36" i="10"/>
  <c r="P43" i="10"/>
  <c r="P21" i="10"/>
  <c r="P25" i="10"/>
  <c r="P29" i="10"/>
  <c r="P33" i="10"/>
  <c r="P40" i="10"/>
  <c r="K40" i="10" s="1"/>
  <c r="P37" i="10"/>
  <c r="P44" i="10"/>
  <c r="P22" i="10"/>
  <c r="P30" i="10"/>
  <c r="P41" i="10"/>
  <c r="P26" i="10"/>
  <c r="K26" i="10" s="1"/>
  <c r="P34" i="10"/>
  <c r="K34" i="10" s="1"/>
  <c r="P38" i="10"/>
  <c r="K38" i="10" s="1"/>
  <c r="P23" i="10"/>
  <c r="P27" i="10"/>
  <c r="P31" i="10"/>
  <c r="P35" i="10"/>
  <c r="P45" i="10"/>
  <c r="P39" i="10"/>
  <c r="K39" i="10" s="1"/>
  <c r="P42" i="10"/>
  <c r="K42" i="10" s="1"/>
  <c r="P18" i="10"/>
  <c r="K18" i="10" s="1"/>
  <c r="P19" i="10"/>
  <c r="P20" i="10"/>
  <c r="K33" i="10" l="1"/>
  <c r="K24" i="10"/>
  <c r="K29" i="10"/>
  <c r="K41" i="10"/>
  <c r="K25" i="10"/>
  <c r="K30" i="10"/>
  <c r="K21" i="10"/>
  <c r="K35" i="10"/>
  <c r="K31" i="10"/>
  <c r="K22" i="10"/>
  <c r="K43" i="10"/>
  <c r="K27" i="10"/>
  <c r="K44" i="10"/>
  <c r="K36" i="10"/>
  <c r="K20" i="10"/>
  <c r="K19" i="10"/>
  <c r="K23" i="10"/>
  <c r="K37" i="10"/>
  <c r="K32" i="10"/>
  <c r="K17" i="10"/>
  <c r="I17" i="10" l="1"/>
  <c r="Q17" i="10" l="1"/>
  <c r="Y17" i="10" s="1"/>
  <c r="B20" i="1" s="1"/>
  <c r="A50" i="1"/>
</calcChain>
</file>

<file path=xl/comments1.xml><?xml version="1.0" encoding="utf-8"?>
<comments xmlns="http://schemas.openxmlformats.org/spreadsheetml/2006/main">
  <authors>
    <author>luetzig</author>
  </authors>
  <commentList>
    <comment ref="A10" authorId="0" shapeId="0">
      <text>
        <r>
          <rPr>
            <b/>
            <sz val="9"/>
            <color indexed="81"/>
            <rFont val="Segoe UI"/>
            <family val="2"/>
          </rPr>
          <t>Geben Sie die exakte, komplette  Bezeichnung gemäß Zeugnis/Leistungsnachweis bzw. Modulhandbuch an</t>
        </r>
        <r>
          <rPr>
            <sz val="9"/>
            <color indexed="81"/>
            <rFont val="Segoe UI"/>
            <family val="2"/>
          </rPr>
          <t xml:space="preserve">
</t>
        </r>
      </text>
    </comment>
    <comment ref="A12" authorId="0" shapeId="0">
      <text>
        <r>
          <rPr>
            <b/>
            <sz val="9"/>
            <color indexed="81"/>
            <rFont val="Segoe UI"/>
            <family val="2"/>
          </rPr>
          <t>Geben Sie die exakte, komplette  Bezeichnung gemäß Zeugnis/Leistungsnachweis bzw. Modulhandbuch an</t>
        </r>
        <r>
          <rPr>
            <sz val="9"/>
            <color indexed="81"/>
            <rFont val="Segoe UI"/>
            <family val="2"/>
          </rPr>
          <t xml:space="preserve">
</t>
        </r>
      </text>
    </comment>
  </commentList>
</comments>
</file>

<file path=xl/comments2.xml><?xml version="1.0" encoding="utf-8"?>
<comments xmlns="http://schemas.openxmlformats.org/spreadsheetml/2006/main">
  <authors>
    <author>luetzig</author>
  </authors>
  <commentList>
    <comment ref="C2" authorId="0" shapeId="0">
      <text>
        <r>
          <rPr>
            <b/>
            <sz val="9"/>
            <color indexed="81"/>
            <rFont val="Segoe UI"/>
            <family val="2"/>
          </rPr>
          <t>TeilPrüfung/ModulPfrüng</t>
        </r>
      </text>
    </comment>
    <comment ref="D2" authorId="0" shapeId="0">
      <text>
        <r>
          <rPr>
            <b/>
            <sz val="9"/>
            <color indexed="81"/>
            <rFont val="Segoe UI"/>
            <family val="2"/>
          </rPr>
          <t>J/N</t>
        </r>
      </text>
    </comment>
    <comment ref="E2" authorId="0" shapeId="0">
      <text>
        <r>
          <rPr>
            <sz val="9"/>
            <color indexed="81"/>
            <rFont val="Segoe UI"/>
            <family val="2"/>
          </rPr>
          <t xml:space="preserve">Pflichtfach/Vertiefungsfach/Wahlfach
</t>
        </r>
      </text>
    </comment>
    <comment ref="F2" authorId="0" shapeId="0">
      <text>
        <r>
          <rPr>
            <b/>
            <sz val="9"/>
            <color indexed="81"/>
            <rFont val="Segoe UI"/>
            <family val="2"/>
          </rPr>
          <t>Frühest mögliches Semester</t>
        </r>
        <r>
          <rPr>
            <sz val="9"/>
            <color indexed="81"/>
            <rFont val="Segoe UI"/>
            <family val="2"/>
          </rPr>
          <t xml:space="preserve">
</t>
        </r>
      </text>
    </comment>
  </commentList>
</comments>
</file>

<file path=xl/comments3.xml><?xml version="1.0" encoding="utf-8"?>
<comments xmlns="http://schemas.openxmlformats.org/spreadsheetml/2006/main">
  <authors>
    <author>luetzig</author>
  </authors>
  <commentList>
    <comment ref="C2" authorId="0" shapeId="0">
      <text>
        <r>
          <rPr>
            <b/>
            <sz val="9"/>
            <color indexed="81"/>
            <rFont val="Segoe UI"/>
            <family val="2"/>
          </rPr>
          <t>TeilPrüfung/ModulPfrüng</t>
        </r>
      </text>
    </comment>
    <comment ref="D2" authorId="0" shapeId="0">
      <text>
        <r>
          <rPr>
            <b/>
            <sz val="9"/>
            <color indexed="81"/>
            <rFont val="Segoe UI"/>
            <family val="2"/>
          </rPr>
          <t>J/N</t>
        </r>
      </text>
    </comment>
    <comment ref="E2" authorId="0" shapeId="0">
      <text>
        <r>
          <rPr>
            <sz val="9"/>
            <color indexed="81"/>
            <rFont val="Segoe UI"/>
            <family val="2"/>
          </rPr>
          <t xml:space="preserve">Pflichtfach/Vertiefungsfach/Wahlfach
</t>
        </r>
      </text>
    </comment>
    <comment ref="F2" authorId="0" shapeId="0">
      <text>
        <r>
          <rPr>
            <b/>
            <sz val="9"/>
            <color indexed="81"/>
            <rFont val="Segoe UI"/>
            <family val="2"/>
          </rPr>
          <t>Frühest mögliches Semester</t>
        </r>
        <r>
          <rPr>
            <sz val="9"/>
            <color indexed="81"/>
            <rFont val="Segoe UI"/>
            <family val="2"/>
          </rPr>
          <t xml:space="preserve">
</t>
        </r>
      </text>
    </comment>
  </commentList>
</comments>
</file>

<file path=xl/comments4.xml><?xml version="1.0" encoding="utf-8"?>
<comments xmlns="http://schemas.openxmlformats.org/spreadsheetml/2006/main">
  <authors>
    <author>luetzig</author>
  </authors>
  <commentList>
    <comment ref="C2" authorId="0" shapeId="0">
      <text>
        <r>
          <rPr>
            <b/>
            <sz val="9"/>
            <color indexed="81"/>
            <rFont val="Segoe UI"/>
            <family val="2"/>
          </rPr>
          <t>TeilPrüfung/ModulPfrüng</t>
        </r>
      </text>
    </comment>
    <comment ref="D2" authorId="0" shapeId="0">
      <text>
        <r>
          <rPr>
            <b/>
            <sz val="9"/>
            <color indexed="81"/>
            <rFont val="Segoe UI"/>
            <family val="2"/>
          </rPr>
          <t>J/N</t>
        </r>
      </text>
    </comment>
    <comment ref="E2" authorId="0" shapeId="0">
      <text>
        <r>
          <rPr>
            <sz val="9"/>
            <color indexed="81"/>
            <rFont val="Segoe UI"/>
            <family val="2"/>
          </rPr>
          <t xml:space="preserve">Pflichtfach/Vertiefungsfach/Wahlfach
</t>
        </r>
      </text>
    </comment>
    <comment ref="F2" authorId="0" shapeId="0">
      <text>
        <r>
          <rPr>
            <b/>
            <sz val="9"/>
            <color indexed="81"/>
            <rFont val="Segoe UI"/>
            <family val="2"/>
          </rPr>
          <t>Frühest mögliches Semester</t>
        </r>
        <r>
          <rPr>
            <sz val="9"/>
            <color indexed="81"/>
            <rFont val="Segoe UI"/>
            <family val="2"/>
          </rPr>
          <t xml:space="preserve">
</t>
        </r>
      </text>
    </comment>
  </commentList>
</comments>
</file>

<file path=xl/comments5.xml><?xml version="1.0" encoding="utf-8"?>
<comments xmlns="http://schemas.openxmlformats.org/spreadsheetml/2006/main">
  <authors>
    <author>luetzig</author>
  </authors>
  <commentList>
    <comment ref="C2" authorId="0" shapeId="0">
      <text>
        <r>
          <rPr>
            <b/>
            <sz val="9"/>
            <color indexed="81"/>
            <rFont val="Segoe UI"/>
            <family val="2"/>
          </rPr>
          <t>TeilPrüfung/ModulPfrüng</t>
        </r>
      </text>
    </comment>
    <comment ref="D2" authorId="0" shapeId="0">
      <text>
        <r>
          <rPr>
            <b/>
            <sz val="9"/>
            <color indexed="81"/>
            <rFont val="Segoe UI"/>
            <family val="2"/>
          </rPr>
          <t>J/N</t>
        </r>
      </text>
    </comment>
    <comment ref="E2" authorId="0" shapeId="0">
      <text>
        <r>
          <rPr>
            <sz val="9"/>
            <color indexed="81"/>
            <rFont val="Segoe UI"/>
            <family val="2"/>
          </rPr>
          <t xml:space="preserve">Pflichtfach/Vertiefungsfach/Wahlfach
</t>
        </r>
      </text>
    </comment>
    <comment ref="F2" authorId="0" shapeId="0">
      <text>
        <r>
          <rPr>
            <b/>
            <sz val="9"/>
            <color indexed="81"/>
            <rFont val="Segoe UI"/>
            <family val="2"/>
          </rPr>
          <t>Frühest mögliches Semester</t>
        </r>
        <r>
          <rPr>
            <sz val="9"/>
            <color indexed="81"/>
            <rFont val="Segoe UI"/>
            <family val="2"/>
          </rPr>
          <t xml:space="preserve">
</t>
        </r>
      </text>
    </comment>
  </commentList>
</comments>
</file>

<file path=xl/comments6.xml><?xml version="1.0" encoding="utf-8"?>
<comments xmlns="http://schemas.openxmlformats.org/spreadsheetml/2006/main">
  <authors>
    <author>luetzig</author>
  </authors>
  <commentList>
    <comment ref="G9" authorId="0" shapeId="0">
      <text>
        <r>
          <rPr>
            <b/>
            <sz val="9"/>
            <color indexed="81"/>
            <rFont val="Segoe UI"/>
            <family val="2"/>
          </rPr>
          <t>Falls Sie schon an der HS-Bochum eingeschrieben sind. Wenn nicht geben Sie "extern" ein.</t>
        </r>
      </text>
    </comment>
    <comment ref="H9" authorId="0" shapeId="0">
      <text>
        <r>
          <rPr>
            <b/>
            <sz val="9"/>
            <color indexed="81"/>
            <rFont val="Segoe UI"/>
            <family val="2"/>
          </rPr>
          <t>Falls Sie schon an der HS-Bochum eingeschrieben sind. Wenn nicht geben Sie "extern" ein.</t>
        </r>
      </text>
    </comment>
    <comment ref="C10" authorId="0" shapeId="0">
      <text>
        <r>
          <rPr>
            <b/>
            <sz val="9"/>
            <color indexed="81"/>
            <rFont val="Segoe UI"/>
            <family val="2"/>
          </rPr>
          <t>Wenn Sie schon an der Hochschule Bochum eingeschrieben sind geben Sie Ihre "…@hs-bochum.de"-Adresse ein</t>
        </r>
        <r>
          <rPr>
            <sz val="9"/>
            <color indexed="81"/>
            <rFont val="Segoe UI"/>
            <family val="2"/>
          </rPr>
          <t xml:space="preserve">
</t>
        </r>
      </text>
    </comment>
    <comment ref="E12" authorId="0" shapeId="0">
      <text>
        <r>
          <rPr>
            <b/>
            <sz val="9"/>
            <color indexed="81"/>
            <rFont val="Segoe UI"/>
            <family val="2"/>
          </rPr>
          <t>Wählen Sie "Ja" wenn Sie VOR dem Absolvieren der Prüfung nur eine Auskunft haben wollen, ob Fächer anerkennbar sind.
(Sie müssen die Fächer dann nicht an der anderen Hochschule absolvieren, haben aber bei positiver Entscheidung die Sicherheit dass Sie die Pürfungen nicht umsonst ablegen)
Wählen Sie "Nein" wenn Sie die Fächer an der anderen Hochhschule schon absolviert haben und dies mit einem Zeugnis/Leistungsnachweis belegen. Diese Fächer werden Ihnen dann wenn möglich bei uns anerkannt.</t>
        </r>
      </text>
    </comment>
    <comment ref="E17" authorId="0" shapeId="0">
      <text>
        <r>
          <rPr>
            <sz val="9"/>
            <color indexed="81"/>
            <rFont val="Segoe UI"/>
            <family val="2"/>
          </rPr>
          <t xml:space="preserve">Bezeichnung exakt wie im Zeugnis/Leistungsnachweis oder Modulhandbuch angegeben
</t>
        </r>
      </text>
    </comment>
    <comment ref="I17" authorId="0" shapeId="0">
      <text>
        <r>
          <rPr>
            <sz val="9"/>
            <color indexed="81"/>
            <rFont val="Segoe UI"/>
            <family val="2"/>
          </rPr>
          <t>Geben Sie an, in welcher Prüfungsordnung Sie studiert haben (oder notfalls das Datum Ihres Studienbeginns)</t>
        </r>
      </text>
    </comment>
    <comment ref="J17" authorId="0" shapeId="0">
      <text>
        <r>
          <rPr>
            <b/>
            <sz val="9"/>
            <color indexed="81"/>
            <rFont val="Segoe UI"/>
            <family val="2"/>
          </rPr>
          <t>Fügen Sie hier einen Link zum Modulhandbuch Ihres bisherigen Studiengangs ein (dmit ich Ihre Angaben prüfen kann)</t>
        </r>
        <r>
          <rPr>
            <sz val="9"/>
            <color indexed="81"/>
            <rFont val="Segoe UI"/>
            <family val="2"/>
          </rPr>
          <t xml:space="preserve">
</t>
        </r>
      </text>
    </comment>
    <comment ref="E18" authorId="0" shapeId="0">
      <text>
        <r>
          <rPr>
            <sz val="9"/>
            <color indexed="81"/>
            <rFont val="Segoe UI"/>
            <family val="2"/>
          </rPr>
          <t xml:space="preserve">Bezeichnung exakt wie im Zeugnis/Leistungsnachweis angegeben
</t>
        </r>
      </text>
    </comment>
    <comment ref="I18" authorId="0" shapeId="0">
      <text>
        <r>
          <rPr>
            <sz val="9"/>
            <color indexed="81"/>
            <rFont val="Segoe UI"/>
            <family val="2"/>
          </rPr>
          <t>Geben Sie an, in welcher Prüfungsordnung Sie studiert haben (oder notfalls das Datum Ihres Studienbeginns)</t>
        </r>
      </text>
    </comment>
    <comment ref="J18" authorId="0" shapeId="0">
      <text>
        <r>
          <rPr>
            <b/>
            <sz val="9"/>
            <color indexed="81"/>
            <rFont val="Segoe UI"/>
            <family val="2"/>
          </rPr>
          <t>Fügen Sie hier einen Link zum Modulhandbuch Ihres bisherigen Studiengangs ein (dmit ich Ihre Angaben prüfen kann)</t>
        </r>
        <r>
          <rPr>
            <sz val="9"/>
            <color indexed="81"/>
            <rFont val="Segoe UI"/>
            <family val="2"/>
          </rPr>
          <t xml:space="preserve">
</t>
        </r>
      </text>
    </comment>
    <comment ref="E19" authorId="0" shapeId="0">
      <text>
        <r>
          <rPr>
            <sz val="9"/>
            <color indexed="81"/>
            <rFont val="Segoe UI"/>
            <family val="2"/>
          </rPr>
          <t xml:space="preserve">Bezeichnung exakt wie im Zeugnis/Leistungsnachweis angegeben
</t>
        </r>
      </text>
    </comment>
    <comment ref="I19" authorId="0" shapeId="0">
      <text>
        <r>
          <rPr>
            <sz val="9"/>
            <color indexed="81"/>
            <rFont val="Segoe UI"/>
            <family val="2"/>
          </rPr>
          <t>Geben Sie an, in welcher Prüfungsordnung Sie studiert haben (oder notfalls das Datum Ihres Studienbeginns)</t>
        </r>
      </text>
    </comment>
    <comment ref="J19" authorId="0" shapeId="0">
      <text>
        <r>
          <rPr>
            <b/>
            <sz val="9"/>
            <color indexed="81"/>
            <rFont val="Segoe UI"/>
            <family val="2"/>
          </rPr>
          <t>Fügen Sie hier einen Link zum Modulhandbuch Ihres bisherigen Studiengangs ein (dmit ich Ihre Angaben prüfen kann)</t>
        </r>
        <r>
          <rPr>
            <sz val="9"/>
            <color indexed="81"/>
            <rFont val="Segoe UI"/>
            <family val="2"/>
          </rPr>
          <t xml:space="preserve">
</t>
        </r>
      </text>
    </comment>
    <comment ref="C35" authorId="0" shapeId="0">
      <text>
        <r>
          <rPr>
            <sz val="9"/>
            <color indexed="81"/>
            <rFont val="Segoe UI"/>
            <family val="2"/>
          </rPr>
          <t xml:space="preserve">Tragen Sie Ihre Studiengänge in die Zeilen oben aus und wählen Sie in der Spalte Links A,B oder C. Dieses Feld wird dann automatisch ausgefüllt
</t>
        </r>
      </text>
    </comment>
    <comment ref="D35" authorId="0" shapeId="0">
      <text>
        <r>
          <rPr>
            <b/>
            <sz val="9"/>
            <color indexed="81"/>
            <rFont val="Segoe UI"/>
            <family val="2"/>
          </rPr>
          <t>Geben Sie die exakte, komplette  Bezeichnung gemäß Zeugnis/Leistungsnachweis bzw. Modulhandbuch an</t>
        </r>
        <r>
          <rPr>
            <sz val="9"/>
            <color indexed="81"/>
            <rFont val="Segoe UI"/>
            <family val="2"/>
          </rPr>
          <t xml:space="preserve">
</t>
        </r>
      </text>
    </comment>
    <comment ref="E35" authorId="0" shapeId="0">
      <text>
        <r>
          <rPr>
            <b/>
            <sz val="9"/>
            <color indexed="81"/>
            <rFont val="Segoe UI"/>
            <family val="2"/>
          </rPr>
          <t xml:space="preserve">Falls es in Ihrem Studienland keine Credit Points gibt tragen Sie bitte hier die Semesterwochenstunden ein.
</t>
        </r>
      </text>
    </comment>
    <comment ref="F35" authorId="0" shapeId="0">
      <text>
        <r>
          <rPr>
            <b/>
            <sz val="9"/>
            <color indexed="81"/>
            <rFont val="Segoe UI"/>
            <family val="2"/>
          </rPr>
          <t>Es muss immer ein Leistungsnachweis (original oder beglaubigt) im Studienbüro abgegeben werden (außer bei einer Vorab-Anrechnungsauskunft)</t>
        </r>
        <r>
          <rPr>
            <sz val="9"/>
            <color indexed="81"/>
            <rFont val="Segoe UI"/>
            <family val="2"/>
          </rPr>
          <t xml:space="preserve">
</t>
        </r>
      </text>
    </comment>
  </commentList>
</comments>
</file>

<file path=xl/comments7.xml><?xml version="1.0" encoding="utf-8"?>
<comments xmlns="http://schemas.openxmlformats.org/spreadsheetml/2006/main">
  <authors>
    <author>luetzig</author>
  </authors>
  <commentList>
    <comment ref="C2" authorId="0" shapeId="0">
      <text>
        <r>
          <rPr>
            <b/>
            <sz val="9"/>
            <color indexed="81"/>
            <rFont val="Segoe UI"/>
            <family val="2"/>
          </rPr>
          <t>TeilPrüfung/ModulPfrüng</t>
        </r>
      </text>
    </comment>
    <comment ref="D2" authorId="0" shapeId="0">
      <text>
        <r>
          <rPr>
            <b/>
            <sz val="9"/>
            <color indexed="81"/>
            <rFont val="Segoe UI"/>
            <family val="2"/>
          </rPr>
          <t>J/N</t>
        </r>
      </text>
    </comment>
    <comment ref="E2" authorId="0" shapeId="0">
      <text>
        <r>
          <rPr>
            <sz val="9"/>
            <color indexed="81"/>
            <rFont val="Segoe UI"/>
            <family val="2"/>
          </rPr>
          <t xml:space="preserve">Pflichtfach/Vertiefungsfach/Wahlfach
</t>
        </r>
      </text>
    </comment>
    <comment ref="F2" authorId="0" shapeId="0">
      <text>
        <r>
          <rPr>
            <b/>
            <sz val="9"/>
            <color indexed="81"/>
            <rFont val="Segoe UI"/>
            <family val="2"/>
          </rPr>
          <t>Frühest mögliches Semester</t>
        </r>
        <r>
          <rPr>
            <sz val="9"/>
            <color indexed="81"/>
            <rFont val="Segoe UI"/>
            <family val="2"/>
          </rPr>
          <t xml:space="preserve">
</t>
        </r>
      </text>
    </comment>
  </commentList>
</comments>
</file>

<file path=xl/sharedStrings.xml><?xml version="1.0" encoding="utf-8"?>
<sst xmlns="http://schemas.openxmlformats.org/spreadsheetml/2006/main" count="1612" uniqueCount="443">
  <si>
    <t>Name, Vorname</t>
  </si>
  <si>
    <t>Email</t>
  </si>
  <si>
    <t>Studiengang</t>
  </si>
  <si>
    <t>Mat-Nr.</t>
  </si>
  <si>
    <t>Kursbezeichnung</t>
  </si>
  <si>
    <t>CP</t>
  </si>
  <si>
    <t>Note</t>
  </si>
  <si>
    <t>Anerkennung</t>
  </si>
  <si>
    <t>Bemerkung</t>
  </si>
  <si>
    <t>Prüfungsname</t>
  </si>
  <si>
    <t>TP/MP</t>
  </si>
  <si>
    <t>Testat</t>
  </si>
  <si>
    <t>Name Prüfer</t>
  </si>
  <si>
    <t>P/V/W</t>
  </si>
  <si>
    <t>Fachsemester</t>
  </si>
  <si>
    <t>Mathematik</t>
  </si>
  <si>
    <t>MP</t>
  </si>
  <si>
    <t>J</t>
  </si>
  <si>
    <t>P</t>
  </si>
  <si>
    <t>Frohn-Schauff</t>
  </si>
  <si>
    <t>Frohn-Schauf</t>
  </si>
  <si>
    <t>Claudia.Frohn-Schauf@hs-bochum.de</t>
  </si>
  <si>
    <t>TP</t>
  </si>
  <si>
    <t>N</t>
  </si>
  <si>
    <t>*Mathematik 1</t>
  </si>
  <si>
    <t>*Mathematik 2</t>
  </si>
  <si>
    <t>Physik</t>
  </si>
  <si>
    <t>*Physik 1</t>
  </si>
  <si>
    <t>*Physik 2</t>
  </si>
  <si>
    <t>j</t>
  </si>
  <si>
    <t>Müller</t>
  </si>
  <si>
    <t>eckehard.mueller@hs-bochum.de</t>
  </si>
  <si>
    <t>*Elektrot./Elektron. 1</t>
  </si>
  <si>
    <t>*Elektrot./Elektron. 2</t>
  </si>
  <si>
    <t>Brychta</t>
  </si>
  <si>
    <t>Informatik</t>
  </si>
  <si>
    <t>Eikelberg</t>
  </si>
  <si>
    <t>markus.eikelberg@hs-bochum.de</t>
  </si>
  <si>
    <t>Computergestützte Entwurfsmethoden</t>
  </si>
  <si>
    <t>-</t>
  </si>
  <si>
    <t>Werkstofftechnik</t>
  </si>
  <si>
    <t>Segtrop</t>
  </si>
  <si>
    <t>klaus.segtrop@hs-bochum.de</t>
  </si>
  <si>
    <t>Statik</t>
  </si>
  <si>
    <t>Dynamik</t>
  </si>
  <si>
    <t>Thermodynamik</t>
  </si>
  <si>
    <t>Gerber</t>
  </si>
  <si>
    <t>mandy.gerber@hs-bochum.de</t>
  </si>
  <si>
    <t>Fluidmechanik/-technik</t>
  </si>
  <si>
    <t>*Informatik 1</t>
  </si>
  <si>
    <t>*Informatik 2</t>
  </si>
  <si>
    <t>*Werkstofftechnik 1</t>
  </si>
  <si>
    <t>*Werkstofftechnik 2</t>
  </si>
  <si>
    <t>Fluidmechanik</t>
  </si>
  <si>
    <t>*Fluidmechanik</t>
  </si>
  <si>
    <t>Fluidtechnik</t>
  </si>
  <si>
    <t>*Fluidtechnik</t>
  </si>
  <si>
    <t>Nied- Menninger</t>
  </si>
  <si>
    <t>Nied-Menninger</t>
  </si>
  <si>
    <t>thomas.nied-menninger@hs-bochum.de</t>
  </si>
  <si>
    <t>Steuerungs- und Regelungstechnik</t>
  </si>
  <si>
    <t>michael.pohl@hs-bochum.de</t>
  </si>
  <si>
    <t>Maschinenelemente</t>
  </si>
  <si>
    <t>Fertigungsverfahren</t>
  </si>
  <si>
    <t>Janzen</t>
  </si>
  <si>
    <t>friedrich.janzen@hs-bochum.de</t>
  </si>
  <si>
    <t>Organisation und Fremdsprache</t>
  </si>
  <si>
    <t>Betriebsorganisation</t>
  </si>
  <si>
    <t>Technisches Englisch</t>
  </si>
  <si>
    <t>*Rapid Prototyping</t>
  </si>
  <si>
    <t>*Fertigungsverfahren</t>
  </si>
  <si>
    <t>Eder</t>
  </si>
  <si>
    <t>thomas.eder@hs-bochum.de</t>
  </si>
  <si>
    <t>Qualitätsmanagement</t>
  </si>
  <si>
    <t>Entwicklungsprojekt</t>
  </si>
  <si>
    <t>Simulation der Konstruktion</t>
  </si>
  <si>
    <t>Fulst</t>
  </si>
  <si>
    <t>joachim.fulst@hs-bochum.de</t>
  </si>
  <si>
    <t>Angewandte Störmungssimulation</t>
  </si>
  <si>
    <t>Konstruktionstechnik</t>
  </si>
  <si>
    <t>Lindken</t>
  </si>
  <si>
    <t>ralph.lindken@hs-bochum.de</t>
  </si>
  <si>
    <t>V</t>
  </si>
  <si>
    <t>Energietechnik und Strömungsmaschinen</t>
  </si>
  <si>
    <t>Strömungsmaschinen</t>
  </si>
  <si>
    <t>Produktionslogistik</t>
  </si>
  <si>
    <t>Fertigungsplanung</t>
  </si>
  <si>
    <t>Habich</t>
  </si>
  <si>
    <t>michael.habich@hs-bochum.de</t>
  </si>
  <si>
    <t>Produktionstechnik</t>
  </si>
  <si>
    <t>Robotik</t>
  </si>
  <si>
    <t>Schillberg</t>
  </si>
  <si>
    <t>daniel.schillberg@hs-bochum.de</t>
  </si>
  <si>
    <t>Fertigungsmesstechnik</t>
  </si>
  <si>
    <t>Radscheit</t>
  </si>
  <si>
    <t>carolin.radscheit@hs-bochum.de</t>
  </si>
  <si>
    <t>W</t>
  </si>
  <si>
    <t>Enterprise Ressource Planing</t>
  </si>
  <si>
    <t>Schlüsselqualifikation IBKN (siehe Katalog IBKN)</t>
  </si>
  <si>
    <t>Oberflächentechnik</t>
  </si>
  <si>
    <t>Projektmanagement</t>
  </si>
  <si>
    <t>Rechnernetze</t>
  </si>
  <si>
    <t>Simultaneous Engineering</t>
  </si>
  <si>
    <t>Nied - Menninger</t>
  </si>
  <si>
    <t>Verbrennungsmotoren</t>
  </si>
  <si>
    <t>Anwendungsprogrammierung</t>
  </si>
  <si>
    <t>Betriebliche Informationssysteme</t>
  </si>
  <si>
    <t>Grundlagen der Nachhaltigkeit</t>
  </si>
  <si>
    <t>Lindner</t>
  </si>
  <si>
    <t>jan-paul.lindner@hs-bochum.de</t>
  </si>
  <si>
    <t>Grundlagen Produktdesign</t>
  </si>
  <si>
    <t>Richard</t>
  </si>
  <si>
    <t>tim.richard@hs-bochum.de</t>
  </si>
  <si>
    <t>Zwiers</t>
  </si>
  <si>
    <t>ulrich.zwiers@hs-bochum.de</t>
  </si>
  <si>
    <t>Elektrotechnik</t>
  </si>
  <si>
    <t>Bosselmann</t>
  </si>
  <si>
    <t>patrick.bosselmann@hs-bochum.de</t>
  </si>
  <si>
    <t>Thermodynamik und Wärmeübertragung</t>
  </si>
  <si>
    <t>Projektfach mit Projektmanagement</t>
  </si>
  <si>
    <t>Prozessdatenerfassung/-Verarbeitung</t>
  </si>
  <si>
    <t>Mohr</t>
  </si>
  <si>
    <t>dirk.mohr@hs-bochum.de</t>
  </si>
  <si>
    <t>Regelungstechnik</t>
  </si>
  <si>
    <t xml:space="preserve">Pohl </t>
  </si>
  <si>
    <t>Werthebach</t>
  </si>
  <si>
    <t>marion.werthebach@hs-bochum.de</t>
  </si>
  <si>
    <t>Motorische Antriebe</t>
  </si>
  <si>
    <t>Additive Fertigungsverfahren</t>
  </si>
  <si>
    <t>Alternativ angetriebene Fahrzeuge</t>
  </si>
  <si>
    <t>Lützig</t>
  </si>
  <si>
    <t>guenter.luetzig@hs-bochum.de</t>
  </si>
  <si>
    <t>Gurris</t>
  </si>
  <si>
    <t>marcel.gurris@hs-bochum.de</t>
  </si>
  <si>
    <t>Batterietechnik</t>
  </si>
  <si>
    <t>Albers</t>
  </si>
  <si>
    <t>jan.albers@hs-bochum.de</t>
  </si>
  <si>
    <t>Bioenergie</t>
  </si>
  <si>
    <t xml:space="preserve">N </t>
  </si>
  <si>
    <t>CAD</t>
  </si>
  <si>
    <t>Haffert</t>
  </si>
  <si>
    <t>andreas.haffert@hs-bochum.de</t>
  </si>
  <si>
    <t>CAE / FEM</t>
  </si>
  <si>
    <t>Feldermann</t>
  </si>
  <si>
    <t>jens.feldermann@hs-bochum.de</t>
  </si>
  <si>
    <t>Cyber physical systems</t>
  </si>
  <si>
    <t>Schilberg</t>
  </si>
  <si>
    <t>daniel.schilberg@hs-bochum.de</t>
  </si>
  <si>
    <t>Energieerzeugung,- verteilung,- netze</t>
  </si>
  <si>
    <t>Severengiz</t>
  </si>
  <si>
    <t>semih.severengiz@hs-bochum.de</t>
  </si>
  <si>
    <t>Energietechnik 1</t>
  </si>
  <si>
    <t>Ab dem 4 Sem.</t>
  </si>
  <si>
    <t>Energietechnik 2 - Erneuerbare Energien</t>
  </si>
  <si>
    <t>Bracke</t>
  </si>
  <si>
    <t>rolf.bracke@hs-bochum.de</t>
  </si>
  <si>
    <t>Fabrikplanung u. Simulation</t>
  </si>
  <si>
    <t>Grundlagen der Elektromobilität</t>
  </si>
  <si>
    <t>Pautzke</t>
  </si>
  <si>
    <t>friedbert.pautzke@hs-bochum.de</t>
  </si>
  <si>
    <t>Immissions/- Lärmschutz u. Luftschadstoffe</t>
  </si>
  <si>
    <t>Seipel</t>
  </si>
  <si>
    <t>sebastian.seipel@hs-bochum.de</t>
  </si>
  <si>
    <t>Maschinendynamik</t>
  </si>
  <si>
    <t>Krämer</t>
  </si>
  <si>
    <t>peter.kraemer@hs-bochum.de</t>
  </si>
  <si>
    <t>Mathematischemethoden der Ingenieurspraxis</t>
  </si>
  <si>
    <t>Ökobilanzierung und nachhaltige Technikgestaltung</t>
  </si>
  <si>
    <t>Nellesen</t>
  </si>
  <si>
    <t>anke.nellesen@hs-bochum.de</t>
  </si>
  <si>
    <t>Planungs-, Bau und Umweltrecht</t>
  </si>
  <si>
    <t>Renner</t>
  </si>
  <si>
    <t>lars.renner@hs-bochum.de</t>
  </si>
  <si>
    <t>Produktionslogistik und Wertschöpfungsmanagement</t>
  </si>
  <si>
    <t>Ressourceneffizienz und Ökobilanzierung</t>
  </si>
  <si>
    <t>Schweis- und Fügetechnik</t>
  </si>
  <si>
    <t>Sicherheitstechnik</t>
  </si>
  <si>
    <t>Simulation dynamischer Systeme</t>
  </si>
  <si>
    <t>Strukturierte Programmierung</t>
  </si>
  <si>
    <t>Technik der Mensch,- Maschine Interaktion</t>
  </si>
  <si>
    <t>Dederichs - Koch</t>
  </si>
  <si>
    <t>andrea.dederichs-koch@hs-bochum.de</t>
  </si>
  <si>
    <t>Technische Bildverarbeitung</t>
  </si>
  <si>
    <t>Umwelttechnik 1</t>
  </si>
  <si>
    <t xml:space="preserve">Umwelttechnik 3 </t>
  </si>
  <si>
    <t>Umweltverfahrenstechnik</t>
  </si>
  <si>
    <t>Werkzeugmaschinen - Gegenwart und Zukunft</t>
  </si>
  <si>
    <t>*CAD-Praktikum</t>
  </si>
  <si>
    <t>*Maschinenelemente 1&amp;2</t>
  </si>
  <si>
    <t>Patrick.Bosselmann@hs-bochum.de</t>
  </si>
  <si>
    <t>Pohl, Mohr</t>
  </si>
  <si>
    <t>michael.pohl@hs-bochum.de; dirk.mohr@hs-bochum.de</t>
  </si>
  <si>
    <t>Richard, Haffert</t>
  </si>
  <si>
    <t>tim.richard@hs-bochum.de; andreas.haffert@hs-bochum.de</t>
  </si>
  <si>
    <t>Eder; Werthebach</t>
  </si>
  <si>
    <t>thomas.eder@hs-bochum.de; Marion.Werthebach@hs-bochum.de</t>
  </si>
  <si>
    <t>Produktsicherheit und Qualitätsmanagement</t>
  </si>
  <si>
    <t>Janzen;Mohr;Tooten</t>
  </si>
  <si>
    <t>friedrich.janzen@hs-bochum.de; dirk.mohr@hs-bochum.de; karlheinz.tooten@hs-bochum.de</t>
  </si>
  <si>
    <t>Fulst; Gurris</t>
  </si>
  <si>
    <t>joachim.fulst@hs-bochum.de; Marcel.Gurris@hs-bochum.de</t>
  </si>
  <si>
    <t>Lindken; Gerber</t>
  </si>
  <si>
    <t>ralph.lindken@hs-bochum.de; mandy.gerber@hs-bochum.de</t>
  </si>
  <si>
    <t>Radscheit; Janzen</t>
  </si>
  <si>
    <t>carolin.radscheit@hs-bochum.de; friedrich.janzen@hs-bochum.de</t>
  </si>
  <si>
    <t>Hochschule Bochum</t>
  </si>
  <si>
    <t>X</t>
  </si>
  <si>
    <t>Richard; Haffert</t>
  </si>
  <si>
    <t xml:space="preserve">Schlüsselkompetenzen </t>
  </si>
  <si>
    <t>Fortführung Entwicklungsprojekt</t>
  </si>
  <si>
    <t>Ruhr-Uni Bochum</t>
  </si>
  <si>
    <t>HS Dortmund</t>
  </si>
  <si>
    <t>TU Dortmund</t>
  </si>
  <si>
    <t>Ihre (gewünschte) Prüfungsordnungs-Version der HS-Bochum</t>
  </si>
  <si>
    <t>Studiengang BO</t>
  </si>
  <si>
    <t>Name(n) andere Hochschule(n)</t>
  </si>
  <si>
    <t>ZZZ</t>
  </si>
  <si>
    <t>A</t>
  </si>
  <si>
    <t>B</t>
  </si>
  <si>
    <t>C</t>
  </si>
  <si>
    <t>Studiengangsname</t>
  </si>
  <si>
    <t>Studiengang (s.o.)</t>
  </si>
  <si>
    <t xml:space="preserve"> Andere Hochschule(n)</t>
  </si>
  <si>
    <t>Geben Sie an wo und was Sie extern studiert haben. Sie können pro Formular bis zu drei Kombinationen aus auswärtiger Hochschule und Studiengang angeben</t>
  </si>
  <si>
    <t>Wird von der Hochschule ausgefüllt!</t>
  </si>
  <si>
    <t xml:space="preserve">PO-Version </t>
  </si>
  <si>
    <t>Datum</t>
  </si>
  <si>
    <t>Abschluss</t>
  </si>
  <si>
    <t>Sem.</t>
  </si>
  <si>
    <t>Interne Informationen</t>
  </si>
  <si>
    <t>Geben Sie hier die Fächer an, die Sie aus anderen Hochschulen anerkannt haben möchten. Lesen Sie die Hinweise im Blatt "Info"!</t>
  </si>
  <si>
    <t>Hochschulliste</t>
  </si>
  <si>
    <t>Uni</t>
  </si>
  <si>
    <t>Universität</t>
  </si>
  <si>
    <t>HS</t>
  </si>
  <si>
    <t>Hochschule</t>
  </si>
  <si>
    <t>Füllwörter</t>
  </si>
  <si>
    <t>für</t>
  </si>
  <si>
    <t>der</t>
  </si>
  <si>
    <t>die</t>
  </si>
  <si>
    <t>und</t>
  </si>
  <si>
    <t>Synomym</t>
  </si>
  <si>
    <t>RUB;Ruhruni</t>
  </si>
  <si>
    <t>Uni Wuppertal</t>
  </si>
  <si>
    <t>RWTH Aachen</t>
  </si>
  <si>
    <t>Rheinisch-Westfälische</t>
  </si>
  <si>
    <t>Westfälische Ge</t>
  </si>
  <si>
    <t>Uni Duisburg Essen</t>
  </si>
  <si>
    <t>E:FPD</t>
  </si>
  <si>
    <t>Unterschrift:</t>
  </si>
  <si>
    <t>Bitte gehen Sie zur Anerkennung folgendermaßen vor:</t>
  </si>
  <si>
    <t>Hinweise zum Ausfüllen:</t>
  </si>
  <si>
    <t>Einführung Informatik</t>
  </si>
  <si>
    <t>2,7 &amp; 1,7</t>
  </si>
  <si>
    <t>5 &amp; 6</t>
  </si>
  <si>
    <t>Mathematik  1 &amp; Mathematik 2</t>
  </si>
  <si>
    <t>3,0</t>
  </si>
  <si>
    <t>Grundlagen Mathe Chemie und Physik</t>
  </si>
  <si>
    <t>Grundlagen Werkstoffe</t>
  </si>
  <si>
    <t>1,3</t>
  </si>
  <si>
    <t>Erläuterung</t>
  </si>
  <si>
    <t>Kursbezeichnung (PO2019)</t>
  </si>
  <si>
    <t>Das Ausfüllen dieses Excel-Blattes ist zwingend erforderlich für die Bearbeitung von Anerkennungen von Leistungen an anderen Hochschulen durch den Prüfungsausschuss Maschinenbau</t>
  </si>
  <si>
    <r>
      <t xml:space="preserve">Anlage zum Antrag "Anerkennung von Prüfungsleistungen" und "Hochschulwechsel. </t>
    </r>
    <r>
      <rPr>
        <b/>
        <sz val="14"/>
        <color rgb="FFFF0000"/>
        <rFont val="Calibri"/>
        <family val="2"/>
        <scheme val="minor"/>
      </rPr>
      <t>Lesen Sie die Hinweise im Blatt "Infos"!!!</t>
    </r>
  </si>
  <si>
    <t>Programmieren</t>
  </si>
  <si>
    <t>HS Bochum</t>
  </si>
  <si>
    <t>Hochschule FH BO</t>
  </si>
  <si>
    <t>Hochschule FH DO</t>
  </si>
  <si>
    <t>HS Bremen</t>
  </si>
  <si>
    <t>HS Emden/Leer</t>
  </si>
  <si>
    <t>HS Gelsenkirchen</t>
  </si>
  <si>
    <t>HS Hochschule</t>
  </si>
  <si>
    <t>FH Hochschule</t>
  </si>
  <si>
    <t>FH Hochschule HS SWF; Iserlohn; Meschede</t>
  </si>
  <si>
    <t>Technische Universität;Uni DO</t>
  </si>
  <si>
    <t>FH Hochschule Emden Leer</t>
  </si>
  <si>
    <t>(Falls Sie Excel-Webversionen oder keine Microsoft-Excel-Versionen nutzen gibt es evt. Probleme beim Ausfüllen. Benutzen Sie dann eine PC-Excel-Version, ggf. an den freien Rechnern in C0-06.</t>
  </si>
  <si>
    <t>Name</t>
  </si>
  <si>
    <t>Externe HS</t>
  </si>
  <si>
    <t>Hochschulname</t>
  </si>
  <si>
    <t>PO-Version</t>
  </si>
  <si>
    <t>durch</t>
  </si>
  <si>
    <t>Fehlerprüfung</t>
  </si>
  <si>
    <t>vollständig</t>
  </si>
  <si>
    <t>summe</t>
  </si>
  <si>
    <t>Maschinenbau</t>
  </si>
  <si>
    <t>externe Hochschule</t>
  </si>
  <si>
    <t>CODE für Anzeige verdeckter Infos</t>
  </si>
  <si>
    <t>PAMB</t>
  </si>
  <si>
    <t>Subj</t>
  </si>
  <si>
    <t>Text1</t>
  </si>
  <si>
    <t>Nein</t>
  </si>
  <si>
    <t>Text2</t>
  </si>
  <si>
    <t>PO</t>
  </si>
  <si>
    <t>Vorab</t>
  </si>
  <si>
    <t>MB FOM</t>
  </si>
  <si>
    <t>Maschinenbau KIA</t>
  </si>
  <si>
    <t>Maschinenbau FOM</t>
  </si>
  <si>
    <t>MB</t>
  </si>
  <si>
    <t>MB KIA</t>
  </si>
  <si>
    <t>WirtIng</t>
  </si>
  <si>
    <t>HS Ruhr-West</t>
  </si>
  <si>
    <t>Hochschule  FH Mühlheim Bottrop</t>
  </si>
  <si>
    <t>HS Südwestfalen</t>
  </si>
  <si>
    <t>THG Agricola</t>
  </si>
  <si>
    <t>TFH THGA Georg Bochum</t>
  </si>
  <si>
    <t xml:space="preserve">HS Aachen </t>
  </si>
  <si>
    <t>HS Esslingen</t>
  </si>
  <si>
    <t>HS Flensburg</t>
  </si>
  <si>
    <t>HS Stralsund</t>
  </si>
  <si>
    <t xml:space="preserve">Prüfungsausschussvorsitz G.Lützig     </t>
  </si>
  <si>
    <t>Text3</t>
  </si>
  <si>
    <t>Elektrotechnik / Elektronik</t>
  </si>
  <si>
    <t>frei</t>
  </si>
  <si>
    <t>Link Modulhandbuch</t>
  </si>
  <si>
    <t>Sortname</t>
  </si>
  <si>
    <t>TOP-Fächer</t>
  </si>
  <si>
    <t>x</t>
  </si>
  <si>
    <t>Mehrkörpersimulation</t>
  </si>
  <si>
    <t>Nein (bzw. n.V.)</t>
  </si>
  <si>
    <t>Ja</t>
  </si>
  <si>
    <t>unklar</t>
  </si>
  <si>
    <t>F</t>
  </si>
  <si>
    <t>D</t>
  </si>
  <si>
    <t xml:space="preserve"> - Das Formular und den Ausdruck des Blattes "Fächeranerkennung" unterschrieben im Studienbüro abgeben, wenn vorhanden zusammen mit Ihrem Leistungsnachweis. 
 - Das ausgefüllte Excel-Blatt zusätzlich, nachdem Sie die Originale im Studienbüro abgegeben haben, per Email an den Prüfungsausschussvorsitzenden Günter Lützig schicken
 - Wenn Sie von einer anderen Hochschule zu uns kommen oder die Prüfungsordnung wechseln wollen: Formular für Hochschul- oder Prüfungsordnungs-Wechsel bzw. Anerkennung von Leistungen ausfüllen. Diese Formulare erhalten Sie im Studienbüro oder den Webseiten des Studierendenservice. In diesen Formularen müssen Sie bitte nicht die Tabelle mit Fächern ausfüllen, dazu nutzen Sie dieses Excel-Blatt. 
- im Zweifel füllen Sie das Formular aus soweit Sie können und schicken es mit Ihrer Frage - aber bitte versuchen Sie erst selber klarzukommen und alle Hinweise zu lesen!
</t>
  </si>
  <si>
    <t>CP oder SWS</t>
  </si>
  <si>
    <t>I. Müller</t>
  </si>
  <si>
    <t>Inka.Mueller@hs-bochum.de</t>
  </si>
  <si>
    <t>Numerische Methoden</t>
  </si>
  <si>
    <t>English for International Purposes</t>
  </si>
  <si>
    <t>Marion.Werthebach@hs-bochum.de</t>
  </si>
  <si>
    <t>Engineering Conferences</t>
  </si>
  <si>
    <t>CAD/PLM</t>
  </si>
  <si>
    <t>Projektarbeit</t>
  </si>
  <si>
    <t>NN</t>
  </si>
  <si>
    <t>Optimierung mechanischer Strukturen</t>
  </si>
  <si>
    <t>Technisches Management</t>
  </si>
  <si>
    <t>Grundlagen industrieller Laseranwendung</t>
  </si>
  <si>
    <t>Höhere technische Mechanik</t>
  </si>
  <si>
    <t>Zwiers, Eickelberg</t>
  </si>
  <si>
    <t>Objektorientierte Programmierung</t>
  </si>
  <si>
    <t>Eickelberg</t>
  </si>
  <si>
    <t>Qualitätssicherung in der additiven Fertigung</t>
  </si>
  <si>
    <t>Smart Robotics</t>
  </si>
  <si>
    <t>Strömungsmesstechnik</t>
  </si>
  <si>
    <t>Werkstoffauswahl und Anwendung</t>
  </si>
  <si>
    <t>ulrich.zwiers@hs-bochum.de; markus.eikelberg@hs-bochum.de</t>
  </si>
  <si>
    <t>Jens.Feldermann@hs-bochum.de</t>
  </si>
  <si>
    <t>Bachelor</t>
  </si>
  <si>
    <t>Master</t>
  </si>
  <si>
    <t>E. Müller</t>
  </si>
  <si>
    <t xml:space="preserve">Auswahl Anerkennungsarten </t>
  </si>
  <si>
    <t>Mit fehlendes Testat</t>
  </si>
  <si>
    <t xml:space="preserve"> - Dann Fächer angeben, die Sie anerkannt haben wollen:
  . Es muss immer eine konkrete Leistung der externen Hochschule zu einer Leistung an der HS Bochum zugeordnet sein. Grundlage für die Entscheidung über eine Anerkennung sind die erworbenen
Kenntnisse und Fähigkeiten. Konkret:  Die wesentlichen Inhalte und Kompetenzen unseres Fachs müssen durch das anzuerkennende Fach abgedeckt sein. Auch die fachliche Tiefe, die sich u.a. im Workload wiederspiegelt, muss passen. Wenn das Fach an der externen Hochschule einen größeren Umfang (größere inhaltliche Tiefe) hatte als unseres, ist eine Anerkennung natürlich meist auch möglich.
  . In Ausnahmefällen können Sie zwei Fächer an der externen Hochschule angeben, um ein Fach bei uns anerkannt zu bekommen, siehe Beispiele unten. Nicht möglich ist es, ein Fach der externen Hochschule für mehrere Fächer bei uns zu verwenden
  . Bei manchen Fächern können Sie überlegen, ob Sie ein komplette Modul anerkannt haben wollen oder nur eine "Teilprüfung" aus diesem Modul passt (Teilprüfungen gibt es vor allem in der PO-Version 2016). 
  . Die Entscheidung erfolgt anhand der Angaben im Modulhandbuch. Wichtig ist, dass es sowohl für die Leistung an der externen Hochschule wie auch bei uns eine klar zuordbare Note gibt, die vergleichbare Inhalte bewertet. 
Im Folgenden einige fiktive Beispiele.</t>
  </si>
  <si>
    <t xml:space="preserve">  wahrscheinlich OK (falls Ihr Fach "Einführung Informatik" die wesentlichen Inhalte unserer "Informatik" abdeckt)</t>
  </si>
  <si>
    <t xml:space="preserve">  wahrscheinlich OK (falls die beiden Prüfungen "Mathematik 1" und "Mathematik 2" den Inhalt unserer "Mathematik I" abdecken)</t>
  </si>
  <si>
    <t xml:space="preserve">  nicht OK (Ihr Fach "Grundlagen …" enthält viel mehr Inhalte als unsere "Physik" , ich kann nicht zuordnen ob Sie die Note für Physik oder die anderen Inhalte erreicht haben )</t>
  </si>
  <si>
    <t>abgelehnt</t>
  </si>
  <si>
    <t>Prüfung anerkannt</t>
  </si>
  <si>
    <t>Nur Prüfung ohne Testat</t>
  </si>
  <si>
    <t>Testat und Prüfung</t>
  </si>
  <si>
    <t>Testat anerkannt?</t>
  </si>
  <si>
    <t>Testate vorhjanden</t>
  </si>
  <si>
    <t>CP beantragt</t>
  </si>
  <si>
    <t>Komplett anerkannt (ggf mit Testat)</t>
  </si>
  <si>
    <t>CP nach Fachsemester</t>
  </si>
  <si>
    <t>anerkennbar</t>
  </si>
  <si>
    <t>Vorab-Anrechnungsauskunft?</t>
  </si>
  <si>
    <t>CP werden ggf. erst nach Abschluss Komplettmodul in der Leistungsübersicht aufgeführt (inkl. Testate ...)</t>
  </si>
  <si>
    <t>CA-Methoden</t>
  </si>
  <si>
    <t>Haffert/Feldermann</t>
  </si>
  <si>
    <t>andreas.haffert@hs-bochum.de; Jens.Feldermann@hs-bochum.de</t>
  </si>
  <si>
    <t>Messtechnik und Fügetechnik</t>
  </si>
  <si>
    <t>Weitere Infos erhalten Sie auf der Homepage</t>
  </si>
  <si>
    <t>https://www.hochschule-bochum.de/fbm/team/pruefungsausschuss-maschinenbau/</t>
  </si>
  <si>
    <t>Nr</t>
  </si>
  <si>
    <t>Nr. - Dozent</t>
  </si>
  <si>
    <t>Ruhr Master School (siehe Katalog RMS)</t>
  </si>
  <si>
    <t>Einführung in Structural Health Monitoring</t>
  </si>
  <si>
    <t>Industrial Big Data</t>
  </si>
  <si>
    <t>TH Köln</t>
  </si>
  <si>
    <t>Technische Hochschule FH</t>
  </si>
  <si>
    <t>HS Bonn-Rhein-Sieg</t>
  </si>
  <si>
    <t>FH Bielefeld</t>
  </si>
  <si>
    <t>FH Münster</t>
  </si>
  <si>
    <t>Hochschule HBRS</t>
  </si>
  <si>
    <t>Mathematik 1</t>
  </si>
  <si>
    <t>Mathematik 2</t>
  </si>
  <si>
    <t>HS Düsseldorf</t>
  </si>
  <si>
    <t>FH Hochschule Duesseldorf HSD</t>
  </si>
  <si>
    <t>UDE Universität</t>
  </si>
  <si>
    <t>Bergische Universität</t>
  </si>
  <si>
    <t>Uni Damaskus</t>
  </si>
  <si>
    <t>HS Niederrhein</t>
  </si>
  <si>
    <t>Uni Rostock</t>
  </si>
  <si>
    <t>FH Hoschschule Krefeld Mönchengladbach</t>
  </si>
  <si>
    <t>HS Hof</t>
  </si>
  <si>
    <t>Hochschule FH</t>
  </si>
  <si>
    <t>Applied Siences HS FH</t>
  </si>
  <si>
    <t>FH</t>
  </si>
  <si>
    <t xml:space="preserve">Frankfurt UoAS </t>
  </si>
  <si>
    <r>
      <t xml:space="preserve">Füllen Sie die beige hinterlegten Felder aus. Mailen Sie dem Prüfungsausschuss das Formular im Excel-Format </t>
    </r>
    <r>
      <rPr>
        <b/>
        <u/>
        <sz val="11"/>
        <color rgb="FFFF0000"/>
        <rFont val="Calibri"/>
        <family val="2"/>
        <scheme val="minor"/>
      </rPr>
      <t>und</t>
    </r>
    <r>
      <rPr>
        <b/>
        <sz val="11"/>
        <color rgb="FFFF0000"/>
        <rFont val="Calibri"/>
        <family val="2"/>
        <scheme val="minor"/>
      </rPr>
      <t xml:space="preserve"> einmal als PDF mit Ihrer Unterschrift, sowie das Modulhandbuch als PDF, und möglichst eine Kopie des Leistungsnachweises. 
Geben Sie zusätzlich den Leistungsnachweis im Studienbüro ab (außer bei Vorab-Auskünften)</t>
    </r>
  </si>
  <si>
    <t>Werkstofftechnik 1</t>
  </si>
  <si>
    <t>Werkstofftechnik 2</t>
  </si>
  <si>
    <t>Wirtschaftsingenieurw. MB</t>
  </si>
  <si>
    <t>Wirtschaftsingenieurw. MB&amp;Bachelor&amp;2019</t>
  </si>
  <si>
    <t>Maschinenbau&amp;Bachelor&amp;2019</t>
  </si>
  <si>
    <t>Maschinenbau KIA&amp;Bachelor&amp;2019</t>
  </si>
  <si>
    <t>Maschinenbau&amp;Bachelor&amp;2016</t>
  </si>
  <si>
    <t>Maschinenbau&amp;Master&amp;2019</t>
  </si>
  <si>
    <t>Ihre Studiengangswahl</t>
  </si>
  <si>
    <t>Mögliche Kombinationen</t>
  </si>
  <si>
    <t xml:space="preserve"> - nur gelb hinterlegte Felder ausfüllen. In machen Feldern ist eine Dropdown-Liste hinterlegt, d.h. eine Auswahlliste, die sie über das Pfeilsymbol ausklappen können. (Der Pfeil erscheint erst wenn Sie auf das Feld geklickt haben, sie können in der Liste runterscrollen wenn nicht alle Einträge sofort angezeigt werden. In manchen Feldern dürfen Sie nur die Einträge der Liste auswählen - wenn eine Fehlermeldung aufpoppt auf "Abbrechen" klicken).
 - Erst auswählen in welcher Prüfungsordnung (PO) Sie eingeschrieben sind (Studienbeginn vor WS 2019: PO2016 - ab WS2019: PO2019). Hochschulwechsler werden in die PO2019 eingeschrieben. Fragen Sie im Zweifel im Studienbüro.
 - Mindestens eine Hochschule eingeben, an der Sie studiert haben bzw. studieren wollen. Exakten Namen des Studiengangs eingeben und zusätzlich angeben welche Prüfungsordnungs-Fassung zum Zeitpunkt, als Sie dort die Prüfungen abgelegt haben, gültig war bzw. ist (steht meist auf dem Leistungsnachweis). Sie können bis zu drei Hochschulen bzw. Studiengänge auf diesem Blatt eingeben (Bezeichnet mit A,B und C). Wählen Sie wenn möglich den Namen der Hochschule aus der Dropdown-Liste, falls kein Eintrag für Ihre Hochschule zu finden ist geben Sie den Namen einfach ein. Kopieren Sie bitte einen Link zum Modulhandbuch in das vorgesehene Feld (bitte trotzem die entsprechenden Modulbeschreibungen der externen Hochschule als PDF-Anlage beifügen, der Link ist nur zur Kontrolle!)</t>
  </si>
  <si>
    <t xml:space="preserve">  wahrscheinlich nicht anerkennbar, falls z.B. Ihr Fach "Programmieren" z.B. keine Inhalte zu "Netzwerken, TCP etc" enthält, in denen unsere "Informatik" wichtige Kompetenzen vermittelt</t>
  </si>
  <si>
    <t>2,3</t>
  </si>
  <si>
    <t>wahrscheinlich nicht OK, wenn - wie die stark unterschiedlichen CP vermuten lassen - Ihre Mathematik 1 weniger Fähigkeiten bzw eine deutlich geringere Kompetenztiefe vermittelt</t>
  </si>
  <si>
    <t xml:space="preserve">  wahrscheinlich OK, falls Ihre "Grundlagen Werkstoffe" die Inhalte unserer Prüfung "Werkstofftechnik 1" abdecken (auch wenn Ihr Fach etws mehr Inhalte abdeckt)</t>
  </si>
  <si>
    <t>Falls Sie nur ein Praktikumstestat anerkannt haben wollen schreiben Sie das in das Bemerkungsfeld</t>
  </si>
  <si>
    <t xml:space="preserve">Bemerkungen </t>
  </si>
  <si>
    <t>Energieerzeugung und Energieversorgung</t>
  </si>
  <si>
    <t>Energietechnik 2 - Erneuerbare Energien u Energievers.</t>
  </si>
  <si>
    <t>Energiespeicher und Energiemanagement</t>
  </si>
  <si>
    <t>goetz.lipphardt@hs-bochum.de</t>
  </si>
  <si>
    <t>Lipphardt</t>
  </si>
  <si>
    <t>Welsch</t>
  </si>
  <si>
    <t>bastian.welsch@hs-bochum.de</t>
  </si>
  <si>
    <t>Kröger</t>
  </si>
  <si>
    <t>Marcus.Kroeger@hs-bochum.de</t>
  </si>
  <si>
    <t>Sinnemann</t>
  </si>
  <si>
    <t>Jannis.Sinnemann@hs-bochum.de</t>
  </si>
  <si>
    <t>Siegert</t>
  </si>
  <si>
    <t>Mirko.Siegert@hs-bochum.de</t>
  </si>
  <si>
    <t>Mathematical Methods in Engineering Practice</t>
  </si>
  <si>
    <t>Power2X</t>
  </si>
  <si>
    <t>Schweiss- und Fügetechnik</t>
  </si>
  <si>
    <t>Hense</t>
  </si>
  <si>
    <t>Peter.Hense@hs-bochum.de</t>
  </si>
  <si>
    <t>Mathews</t>
  </si>
  <si>
    <t>oliver.mathews@hs-bochum.de</t>
  </si>
  <si>
    <t>Statistik für Ingenieurwissenschaften</t>
  </si>
  <si>
    <t>Thrun</t>
  </si>
  <si>
    <t>Andre.Thrun@hs-bochum.de</t>
  </si>
  <si>
    <t>Stand Formular:21.10.24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</si>
</sst>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6" x14ac:knownFonts="1">
    <font>
      <sz val="11"/>
      <color theme="1"/>
      <name val="Calibri"/>
      <family val="2"/>
      <scheme val="minor"/>
    </font>
    <font>
      <sz val="11"/>
      <color rgb="FFFF0000"/>
      <name val="Calibri"/>
      <family val="2"/>
      <scheme val="minor"/>
    </font>
    <font>
      <sz val="9"/>
      <color indexed="81"/>
      <name val="Segoe UI"/>
      <family val="2"/>
    </font>
    <font>
      <b/>
      <sz val="9"/>
      <color indexed="81"/>
      <name val="Segoe UI"/>
      <family val="2"/>
    </font>
    <font>
      <u/>
      <sz val="11"/>
      <color theme="10"/>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1"/>
      <color rgb="FFC00000"/>
      <name val="Calibri"/>
      <family val="2"/>
      <scheme val="minor"/>
    </font>
    <font>
      <b/>
      <sz val="14"/>
      <color theme="1"/>
      <name val="Calibri"/>
      <family val="2"/>
      <scheme val="minor"/>
    </font>
    <font>
      <sz val="11"/>
      <color theme="0" tint="-0.499984740745262"/>
      <name val="Calibri"/>
      <family val="2"/>
      <scheme val="minor"/>
    </font>
    <font>
      <b/>
      <sz val="12"/>
      <color theme="8" tint="-0.249977111117893"/>
      <name val="Calibri"/>
      <family val="2"/>
      <scheme val="minor"/>
    </font>
    <font>
      <sz val="12"/>
      <color theme="1"/>
      <name val="Calibri"/>
      <family val="2"/>
      <scheme val="minor"/>
    </font>
    <font>
      <sz val="12"/>
      <color theme="8" tint="-0.249977111117893"/>
      <name val="Calibri"/>
      <family val="2"/>
      <scheme val="minor"/>
    </font>
    <font>
      <b/>
      <sz val="11"/>
      <color rgb="FFFF0000"/>
      <name val="Calibri"/>
      <family val="2"/>
      <scheme val="minor"/>
    </font>
    <font>
      <sz val="11"/>
      <color theme="0" tint="-0.249977111117893"/>
      <name val="Calibri"/>
      <family val="2"/>
      <scheme val="minor"/>
    </font>
    <font>
      <b/>
      <sz val="14"/>
      <color rgb="FFFF0000"/>
      <name val="Calibri"/>
      <family val="2"/>
      <scheme val="minor"/>
    </font>
    <font>
      <b/>
      <sz val="13"/>
      <color rgb="FFFF0000"/>
      <name val="Calibri"/>
      <family val="2"/>
      <scheme val="minor"/>
    </font>
    <font>
      <b/>
      <i/>
      <sz val="11"/>
      <color theme="5" tint="-0.249977111117893"/>
      <name val="Calibri"/>
      <family val="2"/>
      <scheme val="minor"/>
    </font>
    <font>
      <sz val="11"/>
      <color theme="4" tint="-0.499984740745262"/>
      <name val="Calibri"/>
      <family val="2"/>
      <scheme val="minor"/>
    </font>
    <font>
      <sz val="11"/>
      <color theme="0" tint="-0.14999847407452621"/>
      <name val="Calibri"/>
      <family val="2"/>
      <scheme val="minor"/>
    </font>
    <font>
      <sz val="11"/>
      <name val="Calibri"/>
      <family val="2"/>
      <scheme val="minor"/>
    </font>
    <font>
      <b/>
      <sz val="12"/>
      <color theme="9" tint="-0.499984740745262"/>
      <name val="Calibri"/>
      <family val="2"/>
      <scheme val="minor"/>
    </font>
    <font>
      <b/>
      <sz val="12"/>
      <color rgb="FFFF0000"/>
      <name val="Calibri"/>
      <family val="2"/>
      <scheme val="minor"/>
    </font>
    <font>
      <b/>
      <sz val="20"/>
      <color rgb="FFFF0000"/>
      <name val="Calibri"/>
      <family val="2"/>
      <scheme val="minor"/>
    </font>
    <font>
      <b/>
      <sz val="1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12"/>
      <name val="Calibri"/>
      <family val="2"/>
      <scheme val="minor"/>
    </font>
    <font>
      <sz val="11"/>
      <color theme="1" tint="0.499984740745262"/>
      <name val="Calibri"/>
      <family val="2"/>
      <scheme val="minor"/>
    </font>
    <font>
      <sz val="10"/>
      <color theme="1"/>
      <name val="Calibri"/>
      <family val="2"/>
      <scheme val="minor"/>
    </font>
    <font>
      <b/>
      <u/>
      <sz val="11"/>
      <color rgb="FFFF0000"/>
      <name val="Calibri"/>
      <family val="2"/>
      <scheme val="minor"/>
    </font>
    <font>
      <sz val="9"/>
      <color theme="1"/>
      <name val="Calibri"/>
      <family val="2"/>
      <scheme val="minor"/>
    </font>
    <font>
      <b/>
      <sz val="11"/>
      <color theme="0" tint="-0.499984740745262"/>
      <name val="Calibri"/>
      <family val="2"/>
      <scheme val="minor"/>
    </font>
    <font>
      <sz val="11"/>
      <color rgb="FFC00000"/>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94">
    <xf numFmtId="0" fontId="0" fillId="0" borderId="0" xfId="0"/>
    <xf numFmtId="0" fontId="4" fillId="0" borderId="0" xfId="1"/>
    <xf numFmtId="0" fontId="1" fillId="0" borderId="0" xfId="0" applyFont="1"/>
    <xf numFmtId="0" fontId="0" fillId="0" borderId="0" xfId="0" applyFont="1"/>
    <xf numFmtId="0" fontId="5" fillId="0" borderId="0" xfId="1" applyFont="1"/>
    <xf numFmtId="0" fontId="0" fillId="0" borderId="0" xfId="1" applyFont="1"/>
    <xf numFmtId="0" fontId="0" fillId="0" borderId="0" xfId="0" applyAlignment="1">
      <alignment horizontal="right"/>
    </xf>
    <xf numFmtId="0" fontId="6" fillId="0" borderId="0" xfId="0" applyFont="1"/>
    <xf numFmtId="0" fontId="0" fillId="0" borderId="0" xfId="0" applyAlignment="1"/>
    <xf numFmtId="0" fontId="4" fillId="0" borderId="0" xfId="1" applyAlignment="1"/>
    <xf numFmtId="0" fontId="0" fillId="0" borderId="0" xfId="0" applyFill="1"/>
    <xf numFmtId="0" fontId="0" fillId="2" borderId="1" xfId="0" applyFill="1" applyBorder="1"/>
    <xf numFmtId="0" fontId="0" fillId="0" borderId="1" xfId="0" applyBorder="1"/>
    <xf numFmtId="0" fontId="6" fillId="0" borderId="1" xfId="0" applyFont="1" applyBorder="1"/>
    <xf numFmtId="0" fontId="0" fillId="0" borderId="1" xfId="0" applyFill="1" applyBorder="1"/>
    <xf numFmtId="0" fontId="6" fillId="4" borderId="1" xfId="0" applyFont="1" applyFill="1" applyBorder="1"/>
    <xf numFmtId="0" fontId="0" fillId="4" borderId="1" xfId="0" applyFill="1" applyBorder="1" applyAlignment="1">
      <alignment horizontal="center"/>
    </xf>
    <xf numFmtId="0" fontId="6" fillId="5" borderId="1" xfId="0" applyFont="1" applyFill="1" applyBorder="1"/>
    <xf numFmtId="0" fontId="9" fillId="0" borderId="0" xfId="0" applyFont="1"/>
    <xf numFmtId="0" fontId="8" fillId="3" borderId="1" xfId="0" applyFont="1" applyFill="1" applyBorder="1"/>
    <xf numFmtId="0" fontId="12" fillId="0" borderId="0" xfId="0" applyFont="1"/>
    <xf numFmtId="0" fontId="13" fillId="0" borderId="0" xfId="0" applyFont="1"/>
    <xf numFmtId="0" fontId="13" fillId="6" borderId="0" xfId="0" applyFont="1" applyFill="1"/>
    <xf numFmtId="0" fontId="11" fillId="6" borderId="0" xfId="0" applyFont="1" applyFill="1" applyBorder="1" applyAlignment="1">
      <alignment horizontal="left"/>
    </xf>
    <xf numFmtId="0" fontId="0" fillId="3" borderId="0" xfId="0" applyFill="1"/>
    <xf numFmtId="0" fontId="0" fillId="7" borderId="1" xfId="0" applyFill="1" applyBorder="1"/>
    <xf numFmtId="0" fontId="15" fillId="0" borderId="1" xfId="0" applyFont="1" applyBorder="1"/>
    <xf numFmtId="164" fontId="0" fillId="0" borderId="0" xfId="0" applyNumberFormat="1"/>
    <xf numFmtId="0" fontId="6" fillId="4" borderId="1" xfId="0" applyFont="1" applyFill="1" applyBorder="1" applyAlignment="1">
      <alignment horizontal="left"/>
    </xf>
    <xf numFmtId="0" fontId="1" fillId="7" borderId="3" xfId="0" applyFont="1" applyFill="1" applyBorder="1"/>
    <xf numFmtId="0" fontId="1" fillId="7" borderId="4" xfId="0" applyFont="1" applyFill="1" applyBorder="1"/>
    <xf numFmtId="0" fontId="0" fillId="0" borderId="0" xfId="0" applyBorder="1"/>
    <xf numFmtId="0" fontId="0" fillId="8" borderId="1" xfId="0" applyFill="1" applyBorder="1"/>
    <xf numFmtId="0" fontId="0" fillId="2" borderId="11" xfId="0" applyFill="1" applyBorder="1"/>
    <xf numFmtId="0" fontId="6" fillId="5" borderId="12" xfId="0" applyFont="1" applyFill="1" applyBorder="1" applyAlignment="1">
      <alignment horizontal="right"/>
    </xf>
    <xf numFmtId="0" fontId="6" fillId="5" borderId="10" xfId="0" applyFont="1" applyFill="1" applyBorder="1"/>
    <xf numFmtId="0" fontId="6" fillId="4" borderId="1" xfId="0" applyFont="1" applyFill="1" applyBorder="1" applyAlignment="1">
      <alignment horizontal="right"/>
    </xf>
    <xf numFmtId="0" fontId="0" fillId="2" borderId="1" xfId="0" applyFill="1" applyBorder="1" applyAlignment="1">
      <alignment horizontal="right"/>
    </xf>
    <xf numFmtId="49" fontId="0" fillId="2" borderId="1" xfId="0" applyNumberFormat="1" applyFill="1" applyBorder="1" applyAlignment="1">
      <alignment horizontal="right"/>
    </xf>
    <xf numFmtId="0" fontId="0" fillId="2" borderId="1" xfId="0" applyFill="1" applyBorder="1" applyAlignment="1"/>
    <xf numFmtId="0" fontId="11" fillId="6" borderId="7" xfId="0" applyFont="1" applyFill="1" applyBorder="1" applyAlignment="1"/>
    <xf numFmtId="0" fontId="0" fillId="0" borderId="6" xfId="0" applyFill="1" applyBorder="1"/>
    <xf numFmtId="0" fontId="0" fillId="0" borderId="0" xfId="0" applyFill="1" applyBorder="1"/>
    <xf numFmtId="0" fontId="14" fillId="7" borderId="2" xfId="0" applyFont="1" applyFill="1" applyBorder="1" applyProtection="1">
      <protection hidden="1"/>
    </xf>
    <xf numFmtId="0" fontId="15" fillId="0" borderId="1" xfId="0" applyFont="1" applyFill="1" applyBorder="1" applyAlignment="1" applyProtection="1">
      <alignment wrapText="1"/>
      <protection hidden="1"/>
    </xf>
    <xf numFmtId="0" fontId="10" fillId="0" borderId="1" xfId="0" applyFont="1" applyBorder="1" applyProtection="1">
      <protection hidden="1"/>
    </xf>
    <xf numFmtId="0" fontId="10" fillId="0" borderId="2" xfId="0" applyFont="1" applyBorder="1" applyProtection="1">
      <protection hidden="1"/>
    </xf>
    <xf numFmtId="0" fontId="10" fillId="0" borderId="1" xfId="0" applyFont="1" applyFill="1" applyBorder="1" applyProtection="1">
      <protection hidden="1"/>
    </xf>
    <xf numFmtId="0" fontId="10" fillId="0" borderId="2" xfId="0" applyFont="1" applyFill="1" applyBorder="1" applyProtection="1">
      <protection hidden="1"/>
    </xf>
    <xf numFmtId="0" fontId="0" fillId="0" borderId="0" xfId="0" applyProtection="1">
      <protection hidden="1"/>
    </xf>
    <xf numFmtId="0" fontId="17" fillId="0" borderId="0" xfId="0" applyFont="1" applyAlignment="1">
      <alignment vertical="center"/>
    </xf>
    <xf numFmtId="0" fontId="0" fillId="0" borderId="0" xfId="0" applyAlignment="1">
      <alignment vertical="top"/>
    </xf>
    <xf numFmtId="0" fontId="6" fillId="10" borderId="0" xfId="0" applyFont="1" applyFill="1"/>
    <xf numFmtId="0" fontId="0" fillId="10" borderId="0" xfId="0" applyFill="1"/>
    <xf numFmtId="0" fontId="0" fillId="10" borderId="0" xfId="0" applyFill="1" applyAlignment="1">
      <alignment vertical="top"/>
    </xf>
    <xf numFmtId="0" fontId="4" fillId="10" borderId="0" xfId="1" applyFill="1" applyAlignment="1">
      <alignment vertical="top"/>
    </xf>
    <xf numFmtId="0" fontId="18" fillId="0" borderId="0" xfId="0" applyFont="1"/>
    <xf numFmtId="0" fontId="0" fillId="10" borderId="1" xfId="0" applyFill="1" applyBorder="1" applyAlignment="1">
      <alignment horizontal="left"/>
    </xf>
    <xf numFmtId="0" fontId="0" fillId="4" borderId="1" xfId="0" applyFill="1" applyBorder="1" applyAlignment="1">
      <alignment horizontal="left"/>
    </xf>
    <xf numFmtId="0" fontId="0" fillId="11" borderId="1" xfId="0" applyFill="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xf numFmtId="0" fontId="0" fillId="0" borderId="0" xfId="0" applyAlignment="1">
      <alignment horizontal="left"/>
    </xf>
    <xf numFmtId="0" fontId="8" fillId="3" borderId="2" xfId="0" applyFont="1" applyFill="1" applyBorder="1" applyAlignment="1">
      <alignment horizontal="left"/>
    </xf>
    <xf numFmtId="0" fontId="8" fillId="3" borderId="3" xfId="0" applyFont="1" applyFill="1" applyBorder="1" applyAlignment="1">
      <alignment horizontal="left"/>
    </xf>
    <xf numFmtId="0" fontId="0" fillId="12" borderId="17" xfId="0" applyFill="1" applyBorder="1"/>
    <xf numFmtId="0" fontId="0" fillId="10" borderId="10" xfId="0" applyFill="1" applyBorder="1"/>
    <xf numFmtId="0" fontId="0" fillId="10" borderId="14" xfId="0" applyFill="1" applyBorder="1"/>
    <xf numFmtId="0" fontId="19" fillId="0" borderId="1" xfId="0" applyFont="1" applyBorder="1"/>
    <xf numFmtId="0" fontId="19" fillId="0" borderId="4" xfId="0" applyFont="1" applyBorder="1"/>
    <xf numFmtId="0" fontId="0" fillId="2" borderId="1" xfId="0" applyFill="1" applyBorder="1" applyAlignment="1">
      <alignment horizontal="center"/>
    </xf>
    <xf numFmtId="0" fontId="21" fillId="8" borderId="1" xfId="0" applyFont="1" applyFill="1" applyBorder="1"/>
    <xf numFmtId="0" fontId="14" fillId="7" borderId="0" xfId="0" applyFont="1" applyFill="1" applyBorder="1" applyProtection="1">
      <protection hidden="1"/>
    </xf>
    <xf numFmtId="0" fontId="1" fillId="7" borderId="0" xfId="0" applyFont="1" applyFill="1" applyBorder="1"/>
    <xf numFmtId="0" fontId="7" fillId="0" borderId="1" xfId="0" applyFont="1" applyBorder="1" applyProtection="1">
      <protection hidden="1"/>
    </xf>
    <xf numFmtId="0" fontId="0" fillId="0" borderId="1" xfId="0" applyFill="1" applyBorder="1" applyProtection="1">
      <protection hidden="1"/>
    </xf>
    <xf numFmtId="0" fontId="21" fillId="8" borderId="1" xfId="0" applyFont="1" applyFill="1" applyBorder="1" applyProtection="1"/>
    <xf numFmtId="14" fontId="0" fillId="0" borderId="0" xfId="0" applyNumberFormat="1"/>
    <xf numFmtId="0" fontId="15" fillId="0" borderId="0" xfId="0" applyFont="1" applyFill="1"/>
    <xf numFmtId="0" fontId="10" fillId="0" borderId="22" xfId="0" applyFont="1" applyFill="1" applyBorder="1" applyProtection="1">
      <protection hidden="1"/>
    </xf>
    <xf numFmtId="0" fontId="0" fillId="0" borderId="21" xfId="0" applyBorder="1"/>
    <xf numFmtId="0" fontId="0" fillId="0" borderId="23" xfId="0" applyBorder="1"/>
    <xf numFmtId="0" fontId="0" fillId="0" borderId="9" xfId="0" applyBorder="1"/>
    <xf numFmtId="0" fontId="0" fillId="0" borderId="24" xfId="0" applyBorder="1"/>
    <xf numFmtId="0" fontId="0" fillId="2" borderId="11" xfId="0" applyFill="1" applyBorder="1"/>
    <xf numFmtId="0" fontId="0" fillId="2" borderId="13" xfId="0" applyFill="1" applyBorder="1"/>
    <xf numFmtId="0" fontId="23" fillId="0" borderId="0" xfId="0" applyFont="1" applyAlignment="1">
      <alignment horizontal="left" wrapText="1"/>
    </xf>
    <xf numFmtId="0" fontId="24" fillId="0" borderId="0" xfId="0" applyFont="1" applyAlignment="1">
      <alignment horizontal="center" wrapText="1"/>
    </xf>
    <xf numFmtId="0" fontId="8" fillId="3" borderId="2" xfId="0" applyFont="1" applyFill="1" applyBorder="1"/>
    <xf numFmtId="0" fontId="0" fillId="9" borderId="2" xfId="0" applyFill="1" applyBorder="1"/>
    <xf numFmtId="0" fontId="25" fillId="7" borderId="1" xfId="0" applyFont="1" applyFill="1" applyBorder="1"/>
    <xf numFmtId="0" fontId="10" fillId="7" borderId="1" xfId="0" applyFont="1" applyFill="1" applyBorder="1"/>
    <xf numFmtId="0" fontId="21" fillId="10" borderId="1" xfId="0" applyFont="1" applyFill="1" applyBorder="1"/>
    <xf numFmtId="0" fontId="25" fillId="10" borderId="1" xfId="0" applyFont="1" applyFill="1" applyBorder="1"/>
    <xf numFmtId="0" fontId="21" fillId="10" borderId="8" xfId="0" applyFont="1" applyFill="1" applyBorder="1"/>
    <xf numFmtId="0" fontId="12" fillId="7" borderId="1" xfId="0" applyFont="1" applyFill="1" applyBorder="1"/>
    <xf numFmtId="0" fontId="26" fillId="7" borderId="1" xfId="0" applyFont="1" applyFill="1" applyBorder="1" applyAlignment="1">
      <alignment vertical="top"/>
    </xf>
    <xf numFmtId="0" fontId="0" fillId="2" borderId="17" xfId="0" applyFill="1" applyBorder="1"/>
    <xf numFmtId="14" fontId="0" fillId="2" borderId="17" xfId="0" applyNumberFormat="1" applyFill="1" applyBorder="1"/>
    <xf numFmtId="0" fontId="0" fillId="2" borderId="1" xfId="0" applyFill="1" applyBorder="1"/>
    <xf numFmtId="0" fontId="0" fillId="2" borderId="1" xfId="0" applyFill="1" applyBorder="1" applyAlignment="1">
      <alignment horizontal="center"/>
    </xf>
    <xf numFmtId="0" fontId="0" fillId="2" borderId="1" xfId="0" applyFill="1" applyBorder="1" applyProtection="1"/>
    <xf numFmtId="0" fontId="0" fillId="2" borderId="1" xfId="0" applyFill="1" applyBorder="1" applyAlignment="1" applyProtection="1">
      <alignment horizontal="center"/>
    </xf>
    <xf numFmtId="0" fontId="0" fillId="2" borderId="1" xfId="0" applyFill="1" applyBorder="1" applyAlignment="1"/>
    <xf numFmtId="0" fontId="0" fillId="2" borderId="1" xfId="0" applyFill="1" applyBorder="1"/>
    <xf numFmtId="0" fontId="0" fillId="2" borderId="1" xfId="0" applyFill="1" applyBorder="1" applyProtection="1"/>
    <xf numFmtId="0" fontId="0" fillId="2" borderId="1" xfId="0" applyFill="1" applyBorder="1" applyAlignment="1" applyProtection="1">
      <alignment horizontal="center"/>
    </xf>
    <xf numFmtId="0" fontId="6" fillId="0" borderId="0" xfId="0" applyFont="1" applyProtection="1">
      <protection hidden="1"/>
    </xf>
    <xf numFmtId="0" fontId="27" fillId="0" borderId="1" xfId="0" applyFont="1" applyBorder="1" applyAlignment="1">
      <alignment horizontal="center"/>
    </xf>
    <xf numFmtId="0" fontId="28" fillId="0" borderId="1" xfId="0" applyFont="1" applyBorder="1" applyAlignment="1">
      <alignment horizontal="center"/>
    </xf>
    <xf numFmtId="0" fontId="10" fillId="7" borderId="1" xfId="0" applyFont="1" applyFill="1" applyBorder="1" applyProtection="1"/>
    <xf numFmtId="0" fontId="0" fillId="9" borderId="7" xfId="0" applyFont="1" applyFill="1" applyBorder="1"/>
    <xf numFmtId="0" fontId="30" fillId="0" borderId="30" xfId="0" applyFont="1" applyBorder="1"/>
    <xf numFmtId="165" fontId="0" fillId="9" borderId="1" xfId="0" applyNumberFormat="1" applyFill="1" applyBorder="1"/>
    <xf numFmtId="0" fontId="33" fillId="0" borderId="0" xfId="0" applyFont="1"/>
    <xf numFmtId="0" fontId="34" fillId="0" borderId="24" xfId="0" applyFont="1" applyFill="1" applyBorder="1"/>
    <xf numFmtId="0" fontId="10" fillId="0" borderId="0" xfId="0" applyFont="1" applyFill="1"/>
    <xf numFmtId="0" fontId="10" fillId="0" borderId="0" xfId="0" applyFont="1"/>
    <xf numFmtId="165" fontId="10" fillId="0" borderId="0" xfId="0" applyNumberFormat="1" applyFont="1" applyFill="1"/>
    <xf numFmtId="0" fontId="0" fillId="13" borderId="1" xfId="0" applyFill="1" applyBorder="1" applyProtection="1">
      <protection hidden="1"/>
    </xf>
    <xf numFmtId="0" fontId="0" fillId="11" borderId="1" xfId="0" applyFill="1" applyBorder="1" applyProtection="1">
      <protection hidden="1"/>
    </xf>
    <xf numFmtId="0" fontId="15" fillId="13" borderId="1" xfId="0" applyFont="1" applyFill="1" applyBorder="1" applyProtection="1">
      <protection hidden="1"/>
    </xf>
    <xf numFmtId="0" fontId="15" fillId="11" borderId="1" xfId="0" applyFont="1" applyFill="1" applyBorder="1" applyProtection="1">
      <protection hidden="1"/>
    </xf>
    <xf numFmtId="0" fontId="0" fillId="10" borderId="0" xfId="0" applyFill="1" applyAlignment="1">
      <alignment horizontal="left" vertical="top" wrapText="1"/>
    </xf>
    <xf numFmtId="0" fontId="0" fillId="0" borderId="0" xfId="0" applyAlignment="1">
      <alignment horizontal="left" vertical="top" wrapText="1"/>
    </xf>
    <xf numFmtId="0" fontId="6" fillId="5" borderId="2" xfId="0" applyFont="1" applyFill="1" applyBorder="1" applyAlignment="1">
      <alignment horizontal="center"/>
    </xf>
    <xf numFmtId="0" fontId="6" fillId="5" borderId="4" xfId="0" applyFont="1" applyFill="1" applyBorder="1" applyAlignment="1">
      <alignment horizontal="center"/>
    </xf>
    <xf numFmtId="0" fontId="14" fillId="12" borderId="0" xfId="0" applyFont="1" applyFill="1" applyAlignment="1">
      <alignment horizontal="left" vertical="center" wrapText="1"/>
    </xf>
    <xf numFmtId="0" fontId="0" fillId="0" borderId="0" xfId="0" applyAlignment="1">
      <alignment horizontal="left" wrapText="1"/>
    </xf>
    <xf numFmtId="0" fontId="0" fillId="2" borderId="22" xfId="0" applyFill="1" applyBorder="1" applyAlignment="1">
      <alignment horizontal="left" wrapText="1"/>
    </xf>
    <xf numFmtId="0" fontId="0" fillId="2" borderId="21" xfId="0" applyFill="1" applyBorder="1" applyAlignment="1">
      <alignment horizontal="left" wrapText="1"/>
    </xf>
    <xf numFmtId="0" fontId="0" fillId="2" borderId="23" xfId="0" applyFill="1" applyBorder="1" applyAlignment="1">
      <alignment horizontal="left" wrapText="1"/>
    </xf>
    <xf numFmtId="0" fontId="0" fillId="2" borderId="9" xfId="0" applyFill="1" applyBorder="1" applyAlignment="1">
      <alignment horizontal="left" wrapText="1"/>
    </xf>
    <xf numFmtId="0" fontId="0" fillId="2" borderId="0" xfId="0" applyFill="1" applyBorder="1" applyAlignment="1">
      <alignment horizontal="left" wrapText="1"/>
    </xf>
    <xf numFmtId="0" fontId="0" fillId="2" borderId="24" xfId="0" applyFill="1" applyBorder="1" applyAlignment="1">
      <alignment horizontal="left" wrapText="1"/>
    </xf>
    <xf numFmtId="0" fontId="0" fillId="2" borderId="28" xfId="0" applyFill="1" applyBorder="1" applyAlignment="1">
      <alignment horizontal="left" wrapText="1"/>
    </xf>
    <xf numFmtId="0" fontId="0" fillId="2" borderId="7" xfId="0" applyFill="1" applyBorder="1" applyAlignment="1">
      <alignment horizontal="left" wrapText="1"/>
    </xf>
    <xf numFmtId="0" fontId="0" fillId="2" borderId="29" xfId="0" applyFill="1" applyBorder="1" applyAlignment="1">
      <alignment horizontal="left" wrapText="1"/>
    </xf>
    <xf numFmtId="0" fontId="31" fillId="0" borderId="21" xfId="0" applyFont="1" applyBorder="1" applyAlignment="1">
      <alignment horizontal="center" wrapText="1"/>
    </xf>
    <xf numFmtId="0" fontId="31" fillId="0" borderId="0" xfId="0" applyFont="1" applyAlignment="1">
      <alignment horizontal="center" wrapText="1"/>
    </xf>
    <xf numFmtId="0" fontId="22" fillId="8" borderId="12" xfId="0" applyFont="1" applyFill="1" applyBorder="1" applyAlignment="1">
      <alignment horizontal="center" vertical="center" wrapText="1"/>
    </xf>
    <xf numFmtId="0" fontId="22" fillId="8" borderId="25" xfId="0" applyFont="1" applyFill="1" applyBorder="1" applyAlignment="1">
      <alignment horizontal="center" vertical="center" wrapText="1"/>
    </xf>
    <xf numFmtId="0" fontId="22" fillId="8" borderId="26"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27" xfId="0" applyFont="1" applyFill="1" applyBorder="1" applyAlignment="1">
      <alignment horizontal="center" vertical="center" wrapText="1"/>
    </xf>
    <xf numFmtId="0" fontId="20" fillId="0" borderId="9" xfId="0" applyFont="1" applyBorder="1" applyAlignment="1" applyProtection="1">
      <alignment horizontal="center"/>
      <protection hidden="1"/>
    </xf>
    <xf numFmtId="0" fontId="20" fillId="0" borderId="0" xfId="0" applyFont="1" applyBorder="1" applyAlignment="1" applyProtection="1">
      <alignment horizontal="center"/>
      <protection hidden="1"/>
    </xf>
    <xf numFmtId="0" fontId="6" fillId="4" borderId="8" xfId="0" applyFont="1" applyFill="1" applyBorder="1" applyAlignment="1">
      <alignment horizontal="center" wrapText="1"/>
    </xf>
    <xf numFmtId="0" fontId="6" fillId="4" borderId="5"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0" fillId="2" borderId="1" xfId="0" applyFill="1" applyBorder="1" applyAlignment="1">
      <alignment horizontal="left"/>
    </xf>
    <xf numFmtId="0" fontId="6" fillId="4" borderId="2" xfId="0" applyFont="1" applyFill="1" applyBorder="1" applyAlignment="1">
      <alignment horizontal="left"/>
    </xf>
    <xf numFmtId="0" fontId="6" fillId="4" borderId="4" xfId="0" applyFont="1" applyFill="1" applyBorder="1" applyAlignment="1">
      <alignment horizontal="left"/>
    </xf>
    <xf numFmtId="0" fontId="0" fillId="7" borderId="1" xfId="0" applyFill="1" applyBorder="1" applyAlignment="1">
      <alignment horizontal="center" wrapText="1"/>
    </xf>
    <xf numFmtId="0" fontId="0" fillId="7" borderId="1" xfId="0" applyFill="1" applyBorder="1" applyAlignment="1">
      <alignment horizontal="center"/>
    </xf>
    <xf numFmtId="0" fontId="10" fillId="0" borderId="1" xfId="0" applyFont="1" applyBorder="1" applyAlignment="1" applyProtection="1">
      <alignment horizontal="center"/>
      <protection hidden="1"/>
    </xf>
    <xf numFmtId="0" fontId="10" fillId="0" borderId="2" xfId="0" applyFont="1" applyBorder="1" applyAlignment="1" applyProtection="1">
      <alignment horizontal="center"/>
      <protection hidden="1"/>
    </xf>
    <xf numFmtId="0" fontId="6" fillId="5" borderId="1" xfId="0" applyFont="1" applyFill="1" applyBorder="1" applyAlignment="1">
      <alignment horizontal="center"/>
    </xf>
    <xf numFmtId="2" fontId="6" fillId="4" borderId="8" xfId="0" applyNumberFormat="1" applyFont="1" applyFill="1" applyBorder="1" applyAlignment="1">
      <alignment horizontal="center" wrapText="1"/>
    </xf>
    <xf numFmtId="2" fontId="6" fillId="4" borderId="5" xfId="0" applyNumberFormat="1" applyFont="1" applyFill="1" applyBorder="1" applyAlignment="1">
      <alignment horizontal="center" wrapText="1"/>
    </xf>
    <xf numFmtId="0" fontId="0" fillId="2" borderId="2" xfId="0" applyFill="1" applyBorder="1" applyAlignment="1">
      <alignment horizontal="left"/>
    </xf>
    <xf numFmtId="0" fontId="0" fillId="2" borderId="4" xfId="0" applyFill="1" applyBorder="1" applyAlignment="1">
      <alignment horizontal="left"/>
    </xf>
    <xf numFmtId="0" fontId="0" fillId="2" borderId="3" xfId="0" applyFill="1" applyBorder="1" applyAlignment="1">
      <alignment horizontal="left"/>
    </xf>
    <xf numFmtId="0" fontId="25" fillId="7" borderId="1" xfId="0" applyFont="1" applyFill="1" applyBorder="1" applyAlignment="1">
      <alignment horizontal="center"/>
    </xf>
    <xf numFmtId="0" fontId="6" fillId="5" borderId="19" xfId="0" applyFont="1" applyFill="1" applyBorder="1" applyAlignment="1">
      <alignment horizontal="left"/>
    </xf>
    <xf numFmtId="0" fontId="6" fillId="5" borderId="20" xfId="0" applyFont="1" applyFill="1" applyBorder="1" applyAlignment="1">
      <alignment horizontal="left"/>
    </xf>
    <xf numFmtId="0" fontId="6" fillId="5" borderId="14" xfId="0" applyFont="1" applyFill="1" applyBorder="1" applyAlignment="1">
      <alignment horizontal="left"/>
    </xf>
    <xf numFmtId="0" fontId="6" fillId="5" borderId="15" xfId="0" applyFont="1" applyFill="1" applyBorder="1" applyAlignment="1">
      <alignment horizontal="left"/>
    </xf>
    <xf numFmtId="0" fontId="6" fillId="4" borderId="1" xfId="0" applyFont="1" applyFill="1" applyBorder="1" applyAlignment="1">
      <alignment horizontal="left"/>
    </xf>
    <xf numFmtId="0" fontId="6" fillId="5" borderId="2" xfId="0" applyFont="1" applyFill="1" applyBorder="1" applyAlignment="1">
      <alignment horizontal="left"/>
    </xf>
    <xf numFmtId="0" fontId="6" fillId="5" borderId="4" xfId="0" applyFont="1" applyFill="1" applyBorder="1" applyAlignment="1">
      <alignment horizontal="left"/>
    </xf>
    <xf numFmtId="0" fontId="11" fillId="6" borderId="7" xfId="0" applyFont="1" applyFill="1" applyBorder="1" applyAlignment="1">
      <alignment horizontal="left"/>
    </xf>
    <xf numFmtId="0" fontId="6" fillId="4" borderId="3" xfId="0" applyFont="1" applyFill="1" applyBorder="1" applyAlignment="1">
      <alignment horizontal="left"/>
    </xf>
    <xf numFmtId="0" fontId="0" fillId="0" borderId="0" xfId="0" applyAlignment="1">
      <alignment horizontal="center" wrapText="1"/>
    </xf>
    <xf numFmtId="0" fontId="6" fillId="7" borderId="2" xfId="0" applyFont="1" applyFill="1" applyBorder="1" applyAlignment="1">
      <alignment horizontal="center" vertical="top"/>
    </xf>
    <xf numFmtId="0" fontId="6" fillId="7" borderId="4" xfId="0" applyFont="1" applyFill="1" applyBorder="1" applyAlignment="1">
      <alignment horizontal="center" vertical="top"/>
    </xf>
    <xf numFmtId="0" fontId="0" fillId="2" borderId="16" xfId="0" applyFill="1" applyBorder="1" applyAlignment="1">
      <alignment horizontal="left"/>
    </xf>
    <xf numFmtId="0" fontId="0" fillId="2" borderId="14" xfId="0" applyFill="1" applyBorder="1" applyAlignment="1">
      <alignment horizontal="left"/>
    </xf>
    <xf numFmtId="0" fontId="0" fillId="2" borderId="17" xfId="0" applyFill="1" applyBorder="1" applyAlignment="1">
      <alignment horizontal="left"/>
    </xf>
    <xf numFmtId="0" fontId="29" fillId="0" borderId="21"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0" fillId="0" borderId="0" xfId="0" applyFont="1" applyBorder="1" applyAlignment="1">
      <alignment horizontal="left" wrapText="1"/>
    </xf>
    <xf numFmtId="0" fontId="14" fillId="0" borderId="0" xfId="0" applyFont="1" applyAlignment="1">
      <alignment horizontal="center" vertical="center" wrapText="1"/>
    </xf>
    <xf numFmtId="0" fontId="0" fillId="2" borderId="7" xfId="0" applyFont="1" applyFill="1" applyBorder="1" applyAlignment="1">
      <alignment horizontal="left"/>
    </xf>
    <xf numFmtId="0" fontId="6" fillId="5" borderId="10" xfId="0" applyFont="1" applyFill="1" applyBorder="1" applyAlignment="1">
      <alignment horizontal="left"/>
    </xf>
    <xf numFmtId="0" fontId="6" fillId="5" borderId="12" xfId="0" applyFont="1" applyFill="1" applyBorder="1" applyAlignment="1">
      <alignment horizontal="left"/>
    </xf>
    <xf numFmtId="0" fontId="6" fillId="5" borderId="18" xfId="0" applyFont="1" applyFill="1" applyBorder="1" applyAlignment="1">
      <alignment horizontal="left"/>
    </xf>
    <xf numFmtId="0" fontId="0" fillId="11" borderId="1" xfId="0" applyFill="1" applyBorder="1" applyAlignment="1" applyProtection="1">
      <alignment horizontal="center" vertical="center" wrapText="1"/>
      <protection hidden="1"/>
    </xf>
    <xf numFmtId="0" fontId="35" fillId="0" borderId="0" xfId="0" applyFont="1" applyAlignment="1" applyProtection="1">
      <alignment horizontal="center" wrapText="1"/>
      <protection hidden="1"/>
    </xf>
    <xf numFmtId="0" fontId="35" fillId="0" borderId="7" xfId="0" applyFont="1" applyBorder="1" applyAlignment="1" applyProtection="1">
      <alignment horizontal="center" wrapText="1"/>
      <protection hidden="1"/>
    </xf>
    <xf numFmtId="0" fontId="33" fillId="0" borderId="0" xfId="0" applyFont="1" applyAlignment="1">
      <alignment horizontal="left" vertical="top" wrapText="1"/>
    </xf>
  </cellXfs>
  <cellStyles count="2">
    <cellStyle name="Link" xfId="1" builtinId="8"/>
    <cellStyle name="Standard" xfId="0" builtinId="0"/>
  </cellStyles>
  <dxfs count="22">
    <dxf>
      <fill>
        <patternFill>
          <bgColor theme="9" tint="0.39994506668294322"/>
        </patternFill>
      </fill>
    </dxf>
    <dxf>
      <numFmt numFmtId="166" formatCode="000&quot;%&quot;"/>
    </dxf>
    <dxf>
      <fill>
        <patternFill>
          <bgColor theme="9" tint="0.79998168889431442"/>
        </patternFill>
      </fill>
    </dxf>
    <dxf>
      <border>
        <left style="thin">
          <color auto="1"/>
        </left>
        <right style="thin">
          <color auto="1"/>
        </right>
        <top style="thin">
          <color auto="1"/>
        </top>
        <bottom style="thin">
          <color auto="1"/>
        </bottom>
        <vertical/>
        <horizontal/>
      </border>
    </dxf>
    <dxf>
      <font>
        <b/>
        <i val="0"/>
        <strike val="0"/>
        <color theme="0" tint="-4.9989318521683403E-2"/>
      </font>
      <fill>
        <patternFill>
          <bgColor rgb="FFFF000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1"/>
      </font>
      <fill>
        <patternFill>
          <bgColor rgb="FFFF0000"/>
        </patternFill>
      </fill>
    </dxf>
    <dxf>
      <fill>
        <patternFill>
          <bgColor theme="5" tint="-0.24994659260841701"/>
        </patternFill>
      </fill>
    </dxf>
    <dxf>
      <fill>
        <patternFill>
          <bgColor rgb="FFFF0000"/>
        </patternFill>
      </fill>
    </dxf>
    <dxf>
      <font>
        <b/>
        <i val="0"/>
        <color theme="0"/>
      </font>
      <fill>
        <patternFill>
          <bgColor rgb="FFFF0000"/>
        </patternFill>
      </fill>
    </dxf>
    <dxf>
      <fill>
        <patternFill>
          <bgColor theme="5" tint="-0.24994659260841701"/>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1882736</xdr:colOff>
      <xdr:row>9</xdr:row>
      <xdr:rowOff>216930</xdr:rowOff>
    </xdr:from>
    <xdr:to>
      <xdr:col>1</xdr:col>
      <xdr:colOff>622745</xdr:colOff>
      <xdr:row>11</xdr:row>
      <xdr:rowOff>16905</xdr:rowOff>
    </xdr:to>
    <xdr:sp macro="" textlink="">
      <xdr:nvSpPr>
        <xdr:cNvPr id="2" name="Textfeld 1"/>
        <xdr:cNvSpPr txBox="1"/>
      </xdr:nvSpPr>
      <xdr:spPr>
        <a:xfrm rot="19988417">
          <a:off x="1882736" y="6312930"/>
          <a:ext cx="1168884" cy="257175"/>
        </a:xfrm>
        <a:prstGeom prst="rect">
          <a:avLst/>
        </a:prstGeom>
        <a:solidFill>
          <a:schemeClr val="lt1">
            <a:alpha val="4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rgbClr val="FF0000"/>
              </a:solidFill>
            </a:rPr>
            <a:t>fiktives Beispiel</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chschule-bochum.de/fbm/team/pruefungsausschuss-maschinenba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hyperlink" Target="mailto:guenter.luetzig@hs-bochum.de" TargetMode="External"/><Relationship Id="rId18" Type="http://schemas.openxmlformats.org/officeDocument/2006/relationships/hyperlink" Target="mailto:eckehard.mueller@hs-bochum.de" TargetMode="External"/><Relationship Id="rId26" Type="http://schemas.openxmlformats.org/officeDocument/2006/relationships/hyperlink" Target="mailto:andreas.haffert@hs-bochum.de" TargetMode="External"/><Relationship Id="rId39" Type="http://schemas.openxmlformats.org/officeDocument/2006/relationships/hyperlink" Target="mailto:mandy.gerber@hs-bochum.de" TargetMode="External"/><Relationship Id="rId21" Type="http://schemas.openxmlformats.org/officeDocument/2006/relationships/hyperlink" Target="mailto:tim.richard@hs-bochum.de" TargetMode="External"/><Relationship Id="rId34" Type="http://schemas.openxmlformats.org/officeDocument/2006/relationships/hyperlink" Target="mailto:thomas.nied-menninger@hs-bochum.de" TargetMode="External"/><Relationship Id="rId42" Type="http://schemas.openxmlformats.org/officeDocument/2006/relationships/comments" Target="../comments2.xml"/><Relationship Id="rId7" Type="http://schemas.openxmlformats.org/officeDocument/2006/relationships/hyperlink" Target="mailto:michael.pohl@hs-bochum.de" TargetMode="External"/><Relationship Id="rId2" Type="http://schemas.openxmlformats.org/officeDocument/2006/relationships/hyperlink" Target="mailto:eckehard.mueller@hs-bochum.de" TargetMode="External"/><Relationship Id="rId16" Type="http://schemas.openxmlformats.org/officeDocument/2006/relationships/hyperlink" Target="mailto:daniel.schillberg@hs-bochum.de" TargetMode="External"/><Relationship Id="rId20" Type="http://schemas.openxmlformats.org/officeDocument/2006/relationships/hyperlink" Target="mailto:markus.eikelberg@hs-bochum.de" TargetMode="External"/><Relationship Id="rId29" Type="http://schemas.openxmlformats.org/officeDocument/2006/relationships/hyperlink" Target="mailto:friedrich.janzen@hs-bochum.de" TargetMode="External"/><Relationship Id="rId41" Type="http://schemas.openxmlformats.org/officeDocument/2006/relationships/vmlDrawing" Target="../drawings/vmlDrawing2.vml"/><Relationship Id="rId1" Type="http://schemas.openxmlformats.org/officeDocument/2006/relationships/hyperlink" Target="mailto:Claudia.Frohn-Schauf@hs-bochum.de" TargetMode="External"/><Relationship Id="rId6" Type="http://schemas.openxmlformats.org/officeDocument/2006/relationships/hyperlink" Target="mailto:thomas.nied-menninger@hs-bochum.de" TargetMode="External"/><Relationship Id="rId11" Type="http://schemas.openxmlformats.org/officeDocument/2006/relationships/hyperlink" Target="mailto:karlheinz.tooten@hs-bochum.de" TargetMode="External"/><Relationship Id="rId24" Type="http://schemas.openxmlformats.org/officeDocument/2006/relationships/hyperlink" Target="mailto:ralph.lindken@hs-bochum.de" TargetMode="External"/><Relationship Id="rId32" Type="http://schemas.openxmlformats.org/officeDocument/2006/relationships/hyperlink" Target="mailto:klaus.segtrop@hs-bochum.de" TargetMode="External"/><Relationship Id="rId37" Type="http://schemas.openxmlformats.org/officeDocument/2006/relationships/hyperlink" Target="mailto:thomas.eder@hs-bochum.de" TargetMode="External"/><Relationship Id="rId40" Type="http://schemas.openxmlformats.org/officeDocument/2006/relationships/printerSettings" Target="../printerSettings/printerSettings2.bin"/><Relationship Id="rId5" Type="http://schemas.openxmlformats.org/officeDocument/2006/relationships/hyperlink" Target="mailto:mandy.gerber@hs-bochum.de" TargetMode="External"/><Relationship Id="rId15" Type="http://schemas.openxmlformats.org/officeDocument/2006/relationships/hyperlink" Target="mailto:michael.habich@hs-bochum.de" TargetMode="External"/><Relationship Id="rId23" Type="http://schemas.openxmlformats.org/officeDocument/2006/relationships/hyperlink" Target="mailto:klaus.segtrop@hs-bochum.de" TargetMode="External"/><Relationship Id="rId28" Type="http://schemas.openxmlformats.org/officeDocument/2006/relationships/hyperlink" Target="mailto:friedrich.janzen@hs-bochum.de" TargetMode="External"/><Relationship Id="rId36" Type="http://schemas.openxmlformats.org/officeDocument/2006/relationships/hyperlink" Target="mailto:markus.eikelberg@hs-bochum.de" TargetMode="External"/><Relationship Id="rId10" Type="http://schemas.openxmlformats.org/officeDocument/2006/relationships/hyperlink" Target="mailto:thomas.eder@hs-bochum.de" TargetMode="External"/><Relationship Id="rId19" Type="http://schemas.openxmlformats.org/officeDocument/2006/relationships/hyperlink" Target="mailto:Claudia.Frohn-Schauf@hs-bochum.de" TargetMode="External"/><Relationship Id="rId31" Type="http://schemas.openxmlformats.org/officeDocument/2006/relationships/hyperlink" Target="mailto:eckehard.mueller@hs-bochum.de" TargetMode="External"/><Relationship Id="rId4" Type="http://schemas.openxmlformats.org/officeDocument/2006/relationships/hyperlink" Target="mailto:klaus.segtrop@hs-bochum.de" TargetMode="External"/><Relationship Id="rId9" Type="http://schemas.openxmlformats.org/officeDocument/2006/relationships/hyperlink" Target="mailto:friedrich.janzen@hs-bochum.de" TargetMode="External"/><Relationship Id="rId14" Type="http://schemas.openxmlformats.org/officeDocument/2006/relationships/hyperlink" Target="mailto:ralph.lindken@hs-bochum.de" TargetMode="External"/><Relationship Id="rId22" Type="http://schemas.openxmlformats.org/officeDocument/2006/relationships/hyperlink" Target="mailto:klaus.segtrop@hs-bochum.de" TargetMode="External"/><Relationship Id="rId27" Type="http://schemas.openxmlformats.org/officeDocument/2006/relationships/hyperlink" Target="mailto:tim.richard@hs-bochum.de" TargetMode="External"/><Relationship Id="rId30" Type="http://schemas.openxmlformats.org/officeDocument/2006/relationships/hyperlink" Target="mailto:michael.habich@hs-bochum.de" TargetMode="External"/><Relationship Id="rId35" Type="http://schemas.openxmlformats.org/officeDocument/2006/relationships/hyperlink" Target="mailto:mandy.gerber@hs-bochum.de" TargetMode="External"/><Relationship Id="rId8" Type="http://schemas.openxmlformats.org/officeDocument/2006/relationships/hyperlink" Target="mailto:tim.richard@hs-bochum.de;" TargetMode="External"/><Relationship Id="rId3" Type="http://schemas.openxmlformats.org/officeDocument/2006/relationships/hyperlink" Target="mailto:markus.eikelberg@hs-bochum.de" TargetMode="External"/><Relationship Id="rId12" Type="http://schemas.openxmlformats.org/officeDocument/2006/relationships/hyperlink" Target="mailto:joachim.fulst@hs-bochum.de" TargetMode="External"/><Relationship Id="rId17" Type="http://schemas.openxmlformats.org/officeDocument/2006/relationships/hyperlink" Target="mailto:carolin.radscheit@hs-bochum.de;" TargetMode="External"/><Relationship Id="rId25" Type="http://schemas.openxmlformats.org/officeDocument/2006/relationships/hyperlink" Target="mailto:thomas.nied-menninger@hs-bochum.de" TargetMode="External"/><Relationship Id="rId33" Type="http://schemas.openxmlformats.org/officeDocument/2006/relationships/hyperlink" Target="mailto:markus.eikelberg@hs-bochum.de" TargetMode="External"/><Relationship Id="rId38" Type="http://schemas.openxmlformats.org/officeDocument/2006/relationships/hyperlink" Target="mailto:andreas.haffert@hs-bochum.de"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Jannis.Sinnemann@hs-bochum.de" TargetMode="External"/><Relationship Id="rId18" Type="http://schemas.openxmlformats.org/officeDocument/2006/relationships/hyperlink" Target="mailto:andreas.haffert@hs-bochum.de" TargetMode="External"/><Relationship Id="rId26" Type="http://schemas.openxmlformats.org/officeDocument/2006/relationships/hyperlink" Target="mailto:mandy.gerber@hs-bochum.de" TargetMode="External"/><Relationship Id="rId39" Type="http://schemas.openxmlformats.org/officeDocument/2006/relationships/hyperlink" Target="mailto:anke.nellesen@hs-bochum.de" TargetMode="External"/><Relationship Id="rId21" Type="http://schemas.openxmlformats.org/officeDocument/2006/relationships/hyperlink" Target="mailto:guenter.luetzig@hs-bochum.de" TargetMode="External"/><Relationship Id="rId34" Type="http://schemas.openxmlformats.org/officeDocument/2006/relationships/hyperlink" Target="mailto:sebastian.seipel@hs-bochum.de" TargetMode="External"/><Relationship Id="rId42" Type="http://schemas.openxmlformats.org/officeDocument/2006/relationships/hyperlink" Target="mailto:carolin.radscheit@hs-bochum.de" TargetMode="External"/><Relationship Id="rId47" Type="http://schemas.openxmlformats.org/officeDocument/2006/relationships/hyperlink" Target="mailto:dirk.mohr@hs-bochum.de" TargetMode="External"/><Relationship Id="rId50" Type="http://schemas.openxmlformats.org/officeDocument/2006/relationships/hyperlink" Target="mailto:carolin.radscheit@hs-bochum.de" TargetMode="External"/><Relationship Id="rId55" Type="http://schemas.openxmlformats.org/officeDocument/2006/relationships/hyperlink" Target="mailto:Marcus.Kroeger@hs-bochum.de" TargetMode="External"/><Relationship Id="rId7" Type="http://schemas.openxmlformats.org/officeDocument/2006/relationships/hyperlink" Target="mailto:ralph.lindken@hs-bochum.de" TargetMode="External"/><Relationship Id="rId2" Type="http://schemas.openxmlformats.org/officeDocument/2006/relationships/hyperlink" Target="mailto:eckehard.mueller@hs-bochum.de" TargetMode="External"/><Relationship Id="rId16" Type="http://schemas.openxmlformats.org/officeDocument/2006/relationships/hyperlink" Target="mailto:Jannis.Sinnemann@hs-bochum.de" TargetMode="External"/><Relationship Id="rId29" Type="http://schemas.openxmlformats.org/officeDocument/2006/relationships/hyperlink" Target="mailto:daniel.schilberg@hs-bochum.de" TargetMode="External"/><Relationship Id="rId11" Type="http://schemas.openxmlformats.org/officeDocument/2006/relationships/hyperlink" Target="mailto:michael.pohl@hs-bochum.de" TargetMode="External"/><Relationship Id="rId24" Type="http://schemas.openxmlformats.org/officeDocument/2006/relationships/hyperlink" Target="mailto:jan.albers@hs-bochum.de" TargetMode="External"/><Relationship Id="rId32" Type="http://schemas.openxmlformats.org/officeDocument/2006/relationships/hyperlink" Target="mailto:Marcus.Kroeger@hs-bochum.de" TargetMode="External"/><Relationship Id="rId37" Type="http://schemas.openxmlformats.org/officeDocument/2006/relationships/hyperlink" Target="mailto:ulrich.zwiers@hs-bochum.de" TargetMode="External"/><Relationship Id="rId40" Type="http://schemas.openxmlformats.org/officeDocument/2006/relationships/hyperlink" Target="mailto:jan-paul.lindner@hs-bochum.de" TargetMode="External"/><Relationship Id="rId45" Type="http://schemas.openxmlformats.org/officeDocument/2006/relationships/hyperlink" Target="mailto:ralph.lindken@hs-bochum.de" TargetMode="External"/><Relationship Id="rId53" Type="http://schemas.openxmlformats.org/officeDocument/2006/relationships/hyperlink" Target="mailto:thomas.eder@hs-bochum.de" TargetMode="External"/><Relationship Id="rId58" Type="http://schemas.openxmlformats.org/officeDocument/2006/relationships/vmlDrawing" Target="../drawings/vmlDrawing3.vml"/><Relationship Id="rId5" Type="http://schemas.openxmlformats.org/officeDocument/2006/relationships/hyperlink" Target="mailto:patrick.bosselmann@hs-bochum.de" TargetMode="External"/><Relationship Id="rId19" Type="http://schemas.openxmlformats.org/officeDocument/2006/relationships/hyperlink" Target="mailto:klaus.segtrop@hs-bochum.de" TargetMode="External"/><Relationship Id="rId4" Type="http://schemas.openxmlformats.org/officeDocument/2006/relationships/hyperlink" Target="mailto:tim.richard@hs-bochum.de" TargetMode="External"/><Relationship Id="rId9" Type="http://schemas.openxmlformats.org/officeDocument/2006/relationships/hyperlink" Target="mailto:dirk.mohr@hs-bochum.de" TargetMode="External"/><Relationship Id="rId14" Type="http://schemas.openxmlformats.org/officeDocument/2006/relationships/hyperlink" Target="mailto:thomas.eder@hs-bochum.de" TargetMode="External"/><Relationship Id="rId22" Type="http://schemas.openxmlformats.org/officeDocument/2006/relationships/hyperlink" Target="mailto:marcel.gurris@hs-bochum.de" TargetMode="External"/><Relationship Id="rId27" Type="http://schemas.openxmlformats.org/officeDocument/2006/relationships/hyperlink" Target="mailto:andreas.haffert@hs-bochum.de" TargetMode="External"/><Relationship Id="rId30" Type="http://schemas.openxmlformats.org/officeDocument/2006/relationships/hyperlink" Target="mailto:mandy.gerber@hs-bochum.de" TargetMode="External"/><Relationship Id="rId35" Type="http://schemas.openxmlformats.org/officeDocument/2006/relationships/hyperlink" Target="mailto:guenter.luetzig@hs-bochum.de" TargetMode="External"/><Relationship Id="rId43" Type="http://schemas.openxmlformats.org/officeDocument/2006/relationships/hyperlink" Target="mailto:carolin.radscheit@hs-bochum.de" TargetMode="External"/><Relationship Id="rId48" Type="http://schemas.openxmlformats.org/officeDocument/2006/relationships/hyperlink" Target="mailto:Peter.Hense@hs-bochum.de" TargetMode="External"/><Relationship Id="rId56" Type="http://schemas.openxmlformats.org/officeDocument/2006/relationships/hyperlink" Target="mailto:ulrich.zwiers@hs-bochum.de" TargetMode="External"/><Relationship Id="rId8" Type="http://schemas.openxmlformats.org/officeDocument/2006/relationships/hyperlink" Target="mailto:tim.richard@hs-bochum.de" TargetMode="External"/><Relationship Id="rId51" Type="http://schemas.openxmlformats.org/officeDocument/2006/relationships/hyperlink" Target="mailto:ulrich.zwiers@hs-bochum.de" TargetMode="External"/><Relationship Id="rId3" Type="http://schemas.openxmlformats.org/officeDocument/2006/relationships/hyperlink" Target="mailto:eckehard.mueller@hs-bochum.de" TargetMode="External"/><Relationship Id="rId12" Type="http://schemas.openxmlformats.org/officeDocument/2006/relationships/hyperlink" Target="mailto:marion.werthebach@hs-bochum.de" TargetMode="External"/><Relationship Id="rId17" Type="http://schemas.openxmlformats.org/officeDocument/2006/relationships/hyperlink" Target="mailto:Mirko.Siegert@hs-bochum.de" TargetMode="External"/><Relationship Id="rId25" Type="http://schemas.openxmlformats.org/officeDocument/2006/relationships/hyperlink" Target="mailto:thomas.eder@hs-bochum.de" TargetMode="External"/><Relationship Id="rId33" Type="http://schemas.openxmlformats.org/officeDocument/2006/relationships/hyperlink" Target="mailto:friedbert.pautzke@hs-bochum.de" TargetMode="External"/><Relationship Id="rId38" Type="http://schemas.openxmlformats.org/officeDocument/2006/relationships/hyperlink" Target="mailto:klaus.segtrop@hs-bochum.de" TargetMode="External"/><Relationship Id="rId46" Type="http://schemas.openxmlformats.org/officeDocument/2006/relationships/hyperlink" Target="mailto:markus.eikelberg@hs-bochum.de" TargetMode="External"/><Relationship Id="rId59" Type="http://schemas.openxmlformats.org/officeDocument/2006/relationships/comments" Target="../comments3.xml"/><Relationship Id="rId20" Type="http://schemas.openxmlformats.org/officeDocument/2006/relationships/hyperlink" Target="mailto:klaus.segtrop@hs-bochum.de" TargetMode="External"/><Relationship Id="rId41" Type="http://schemas.openxmlformats.org/officeDocument/2006/relationships/hyperlink" Target="mailto:daniel.schilberg@hs-bochum.de" TargetMode="External"/><Relationship Id="rId54" Type="http://schemas.openxmlformats.org/officeDocument/2006/relationships/hyperlink" Target="mailto:Marcus.Kroeger@hs-bochum.de" TargetMode="External"/><Relationship Id="rId1" Type="http://schemas.openxmlformats.org/officeDocument/2006/relationships/hyperlink" Target="mailto:markus.eikelberg@hs-bochum.de" TargetMode="External"/><Relationship Id="rId6" Type="http://schemas.openxmlformats.org/officeDocument/2006/relationships/hyperlink" Target="mailto:mandy.gerber@hs-bochum.de" TargetMode="External"/><Relationship Id="rId15" Type="http://schemas.openxmlformats.org/officeDocument/2006/relationships/hyperlink" Target="mailto:mandy.gerber@hs-bochum.de" TargetMode="External"/><Relationship Id="rId23" Type="http://schemas.openxmlformats.org/officeDocument/2006/relationships/hyperlink" Target="mailto:markus.eikelberg@hs-bochum.de" TargetMode="External"/><Relationship Id="rId28" Type="http://schemas.openxmlformats.org/officeDocument/2006/relationships/hyperlink" Target="mailto:jens.feldermann@hs-bochum.de" TargetMode="External"/><Relationship Id="rId36" Type="http://schemas.openxmlformats.org/officeDocument/2006/relationships/hyperlink" Target="mailto:Inka.Mueller@hs-bochum.de" TargetMode="External"/><Relationship Id="rId49" Type="http://schemas.openxmlformats.org/officeDocument/2006/relationships/hyperlink" Target="mailto:mandy.gerber@hs-bochum.de" TargetMode="External"/><Relationship Id="rId57" Type="http://schemas.openxmlformats.org/officeDocument/2006/relationships/printerSettings" Target="../printerSettings/printerSettings3.bin"/><Relationship Id="rId10" Type="http://schemas.openxmlformats.org/officeDocument/2006/relationships/hyperlink" Target="mailto:thomas.nied-menninger@hs-bochum.de" TargetMode="External"/><Relationship Id="rId31" Type="http://schemas.openxmlformats.org/officeDocument/2006/relationships/hyperlink" Target="mailto:bastian.welsch@hs-bochum.de" TargetMode="External"/><Relationship Id="rId44" Type="http://schemas.openxmlformats.org/officeDocument/2006/relationships/hyperlink" Target="mailto:thomas.nied-menninger@hs-bochum.de" TargetMode="External"/><Relationship Id="rId52" Type="http://schemas.openxmlformats.org/officeDocument/2006/relationships/hyperlink" Target="mailto:goetz.lipphardt@hs-bochum.d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klaus.segtrop@hs-bochum.de" TargetMode="External"/><Relationship Id="rId13" Type="http://schemas.openxmlformats.org/officeDocument/2006/relationships/vmlDrawing" Target="../drawings/vmlDrawing4.vml"/><Relationship Id="rId3" Type="http://schemas.openxmlformats.org/officeDocument/2006/relationships/hyperlink" Target="mailto:markus.eikelberg@hs-bochum.de" TargetMode="External"/><Relationship Id="rId7" Type="http://schemas.openxmlformats.org/officeDocument/2006/relationships/hyperlink" Target="mailto:Claudia.Frohn-Schauf@hs-bochum.de" TargetMode="External"/><Relationship Id="rId12" Type="http://schemas.openxmlformats.org/officeDocument/2006/relationships/printerSettings" Target="../printerSettings/printerSettings4.bin"/><Relationship Id="rId2" Type="http://schemas.openxmlformats.org/officeDocument/2006/relationships/hyperlink" Target="mailto:markus.eikelberg@hs-bochum.de" TargetMode="External"/><Relationship Id="rId1" Type="http://schemas.openxmlformats.org/officeDocument/2006/relationships/hyperlink" Target="mailto:ulrich.zwiers@hs-bochum.de" TargetMode="External"/><Relationship Id="rId6" Type="http://schemas.openxmlformats.org/officeDocument/2006/relationships/hyperlink" Target="mailto:ralph.lindken@hs-bochum.de" TargetMode="External"/><Relationship Id="rId11" Type="http://schemas.openxmlformats.org/officeDocument/2006/relationships/hyperlink" Target="mailto:Inka.Mueller@hs-bochum.de" TargetMode="External"/><Relationship Id="rId5" Type="http://schemas.openxmlformats.org/officeDocument/2006/relationships/hyperlink" Target="mailto:ralph.lindken@hs-bochum.de" TargetMode="External"/><Relationship Id="rId10" Type="http://schemas.openxmlformats.org/officeDocument/2006/relationships/hyperlink" Target="mailto:michael.habich@hs-bochum.de" TargetMode="External"/><Relationship Id="rId4" Type="http://schemas.openxmlformats.org/officeDocument/2006/relationships/hyperlink" Target="mailto:friedrich.janzen@hs-bochum.de" TargetMode="External"/><Relationship Id="rId9" Type="http://schemas.openxmlformats.org/officeDocument/2006/relationships/hyperlink" Target="mailto:daniel.schillberg@hs-bochum.de" TargetMode="External"/><Relationship Id="rId1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3" Type="http://schemas.openxmlformats.org/officeDocument/2006/relationships/hyperlink" Target="mailto:markus.eikelberg@hs-bochum.de" TargetMode="External"/><Relationship Id="rId18" Type="http://schemas.openxmlformats.org/officeDocument/2006/relationships/hyperlink" Target="mailto:jens.feldermann@hs-bochum.de" TargetMode="External"/><Relationship Id="rId26" Type="http://schemas.openxmlformats.org/officeDocument/2006/relationships/hyperlink" Target="mailto:michael.habich@hs-bochum.de" TargetMode="External"/><Relationship Id="rId39" Type="http://schemas.openxmlformats.org/officeDocument/2006/relationships/hyperlink" Target="mailto:carolin.radscheit@hs-bochum.de" TargetMode="External"/><Relationship Id="rId21" Type="http://schemas.openxmlformats.org/officeDocument/2006/relationships/hyperlink" Target="mailto:mandy.gerber@hs-bochum.de" TargetMode="External"/><Relationship Id="rId34" Type="http://schemas.openxmlformats.org/officeDocument/2006/relationships/hyperlink" Target="mailto:lars.renner@hs-bochum.de" TargetMode="External"/><Relationship Id="rId42" Type="http://schemas.openxmlformats.org/officeDocument/2006/relationships/hyperlink" Target="mailto:ralph.lindken@hs-bochum.de" TargetMode="External"/><Relationship Id="rId47" Type="http://schemas.openxmlformats.org/officeDocument/2006/relationships/hyperlink" Target="mailto:rolf.bracke@hs-bochum.de" TargetMode="External"/><Relationship Id="rId50" Type="http://schemas.openxmlformats.org/officeDocument/2006/relationships/printerSettings" Target="../printerSettings/printerSettings5.bin"/><Relationship Id="rId7" Type="http://schemas.openxmlformats.org/officeDocument/2006/relationships/hyperlink" Target="mailto:marion.werthebach@hs-bochum.de" TargetMode="External"/><Relationship Id="rId2" Type="http://schemas.openxmlformats.org/officeDocument/2006/relationships/hyperlink" Target="mailto:eckehard.mueller@hs-bochum.de" TargetMode="External"/><Relationship Id="rId16" Type="http://schemas.openxmlformats.org/officeDocument/2006/relationships/hyperlink" Target="mailto:mandy.gerber@hs-bochum.de" TargetMode="External"/><Relationship Id="rId29" Type="http://schemas.openxmlformats.org/officeDocument/2006/relationships/hyperlink" Target="mailto:guenter.luetzig@hs-bochum.de" TargetMode="External"/><Relationship Id="rId11" Type="http://schemas.openxmlformats.org/officeDocument/2006/relationships/hyperlink" Target="mailto:guenter.luetzig@hs-bochum.de" TargetMode="External"/><Relationship Id="rId24" Type="http://schemas.openxmlformats.org/officeDocument/2006/relationships/hyperlink" Target="mailto:michael.habich@hs-bochum.de" TargetMode="External"/><Relationship Id="rId32" Type="http://schemas.openxmlformats.org/officeDocument/2006/relationships/hyperlink" Target="mailto:klaus.segtrop@hs-bochum.de" TargetMode="External"/><Relationship Id="rId37" Type="http://schemas.openxmlformats.org/officeDocument/2006/relationships/hyperlink" Target="mailto:daniel.schilberg@hs-bochum.de" TargetMode="External"/><Relationship Id="rId40" Type="http://schemas.openxmlformats.org/officeDocument/2006/relationships/hyperlink" Target="mailto:joachim.fulst@hs-bochum.de" TargetMode="External"/><Relationship Id="rId45" Type="http://schemas.openxmlformats.org/officeDocument/2006/relationships/hyperlink" Target="mailto:dirk.mohr@hs-bochum.de" TargetMode="External"/><Relationship Id="rId5" Type="http://schemas.openxmlformats.org/officeDocument/2006/relationships/hyperlink" Target="mailto:tim.richard@hs-bochum.de" TargetMode="External"/><Relationship Id="rId15" Type="http://schemas.openxmlformats.org/officeDocument/2006/relationships/hyperlink" Target="mailto:thomas.eder@hs-bochum.de" TargetMode="External"/><Relationship Id="rId23" Type="http://schemas.openxmlformats.org/officeDocument/2006/relationships/hyperlink" Target="mailto:michael.habich@hs-bochum.de" TargetMode="External"/><Relationship Id="rId28" Type="http://schemas.openxmlformats.org/officeDocument/2006/relationships/hyperlink" Target="mailto:sebastian.seipel@hs-bochum.de" TargetMode="External"/><Relationship Id="rId36" Type="http://schemas.openxmlformats.org/officeDocument/2006/relationships/hyperlink" Target="mailto:jan-paul.lindner@hs-bochum.de" TargetMode="External"/><Relationship Id="rId49" Type="http://schemas.openxmlformats.org/officeDocument/2006/relationships/hyperlink" Target="mailto:carolin.radscheit@hs-bochum.de" TargetMode="External"/><Relationship Id="rId10" Type="http://schemas.openxmlformats.org/officeDocument/2006/relationships/hyperlink" Target="mailto:klaus.segtrop@hs-bochum.de" TargetMode="External"/><Relationship Id="rId19" Type="http://schemas.openxmlformats.org/officeDocument/2006/relationships/hyperlink" Target="mailto:daniel.schilberg@hs-bochum.de" TargetMode="External"/><Relationship Id="rId31" Type="http://schemas.openxmlformats.org/officeDocument/2006/relationships/hyperlink" Target="mailto:ulrich.zwiers@hs-bochum.de" TargetMode="External"/><Relationship Id="rId44" Type="http://schemas.openxmlformats.org/officeDocument/2006/relationships/hyperlink" Target="mailto:andrea.dederichs-koch@hs-bochum.de" TargetMode="External"/><Relationship Id="rId52" Type="http://schemas.openxmlformats.org/officeDocument/2006/relationships/comments" Target="../comments5.xml"/><Relationship Id="rId4" Type="http://schemas.openxmlformats.org/officeDocument/2006/relationships/hyperlink" Target="mailto:patrick.bosselmann@hs-bochum.de" TargetMode="External"/><Relationship Id="rId9" Type="http://schemas.openxmlformats.org/officeDocument/2006/relationships/hyperlink" Target="mailto:klaus.segtrop@hs-bochum.de" TargetMode="External"/><Relationship Id="rId14" Type="http://schemas.openxmlformats.org/officeDocument/2006/relationships/hyperlink" Target="mailto:jan.albers@hs-bochum.de" TargetMode="External"/><Relationship Id="rId22" Type="http://schemas.openxmlformats.org/officeDocument/2006/relationships/hyperlink" Target="mailto:rolf.bracke@hs-bochum.de" TargetMode="External"/><Relationship Id="rId27" Type="http://schemas.openxmlformats.org/officeDocument/2006/relationships/hyperlink" Target="mailto:friedbert.pautzke@hs-bochum.de" TargetMode="External"/><Relationship Id="rId30" Type="http://schemas.openxmlformats.org/officeDocument/2006/relationships/hyperlink" Target="mailto:peter.kraemer@hs-bochum.de" TargetMode="External"/><Relationship Id="rId35" Type="http://schemas.openxmlformats.org/officeDocument/2006/relationships/hyperlink" Target="mailto:michael.habich@hs-bochum.de" TargetMode="External"/><Relationship Id="rId43" Type="http://schemas.openxmlformats.org/officeDocument/2006/relationships/hyperlink" Target="mailto:markus.eikelberg@hs-bochum.de" TargetMode="External"/><Relationship Id="rId48" Type="http://schemas.openxmlformats.org/officeDocument/2006/relationships/hyperlink" Target="mailto:jan-paul.lindner@hs-bochum.de" TargetMode="External"/><Relationship Id="rId8" Type="http://schemas.openxmlformats.org/officeDocument/2006/relationships/hyperlink" Target="mailto:friedrich.janzen@hs-bochum.de" TargetMode="External"/><Relationship Id="rId51" Type="http://schemas.openxmlformats.org/officeDocument/2006/relationships/vmlDrawing" Target="../drawings/vmlDrawing5.vml"/><Relationship Id="rId3" Type="http://schemas.openxmlformats.org/officeDocument/2006/relationships/hyperlink" Target="mailto:tim.richard@hs-bochum.de" TargetMode="External"/><Relationship Id="rId12" Type="http://schemas.openxmlformats.org/officeDocument/2006/relationships/hyperlink" Target="mailto:marcel.gurris@hs-bochum.de" TargetMode="External"/><Relationship Id="rId17" Type="http://schemas.openxmlformats.org/officeDocument/2006/relationships/hyperlink" Target="mailto:andreas.haffert@hs-bochum.de" TargetMode="External"/><Relationship Id="rId25" Type="http://schemas.openxmlformats.org/officeDocument/2006/relationships/hyperlink" Target="mailto:friedrich.janzen@hs-bochum.de" TargetMode="External"/><Relationship Id="rId33" Type="http://schemas.openxmlformats.org/officeDocument/2006/relationships/hyperlink" Target="mailto:anke.nellesen@hs-bochum.de" TargetMode="External"/><Relationship Id="rId38" Type="http://schemas.openxmlformats.org/officeDocument/2006/relationships/hyperlink" Target="mailto:carolin.radscheit@hs-bochum.de" TargetMode="External"/><Relationship Id="rId46" Type="http://schemas.openxmlformats.org/officeDocument/2006/relationships/hyperlink" Target="mailto:rolf.bracke@hs-bochum.de" TargetMode="External"/><Relationship Id="rId20" Type="http://schemas.openxmlformats.org/officeDocument/2006/relationships/hyperlink" Target="mailto:semih.severengiz@hs-bochum.de" TargetMode="External"/><Relationship Id="rId41" Type="http://schemas.openxmlformats.org/officeDocument/2006/relationships/hyperlink" Target="mailto:thomas.nied-menninger@hs-bochum.de" TargetMode="External"/><Relationship Id="rId1" Type="http://schemas.openxmlformats.org/officeDocument/2006/relationships/hyperlink" Target="mailto:markus.eikelberg@hs-bochum.de" TargetMode="External"/><Relationship Id="rId6" Type="http://schemas.openxmlformats.org/officeDocument/2006/relationships/hyperlink" Target="mailto:friedrich.janzen@hs-bochum.de"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O17"/>
  <sheetViews>
    <sheetView workbookViewId="0"/>
  </sheetViews>
  <sheetFormatPr baseColWidth="10" defaultRowHeight="14.25" x14ac:dyDescent="0.45"/>
  <cols>
    <col min="1" max="1" width="36.3984375" customWidth="1"/>
    <col min="4" max="4" width="26.86328125" customWidth="1"/>
    <col min="14" max="14" width="6" customWidth="1"/>
    <col min="15" max="15" width="4.1328125" customWidth="1"/>
  </cols>
  <sheetData>
    <row r="1" spans="1:15" ht="32.25" customHeight="1" x14ac:dyDescent="0.45">
      <c r="A1" s="50" t="s">
        <v>262</v>
      </c>
    </row>
    <row r="2" spans="1:15" x14ac:dyDescent="0.45">
      <c r="A2" s="52" t="s">
        <v>250</v>
      </c>
      <c r="B2" s="53"/>
      <c r="C2" s="53"/>
      <c r="D2" s="53"/>
      <c r="E2" s="53"/>
      <c r="F2" s="53"/>
      <c r="G2" s="53"/>
      <c r="H2" s="53"/>
      <c r="I2" s="53"/>
      <c r="J2" s="53"/>
      <c r="K2" s="53"/>
      <c r="L2" s="53"/>
      <c r="M2" s="53"/>
      <c r="N2" s="53"/>
      <c r="O2" s="53"/>
    </row>
    <row r="3" spans="1:15" ht="77.25" customHeight="1" x14ac:dyDescent="0.45">
      <c r="A3" s="123" t="s">
        <v>324</v>
      </c>
      <c r="B3" s="123"/>
      <c r="C3" s="123"/>
      <c r="D3" s="123"/>
      <c r="E3" s="123"/>
      <c r="F3" s="123"/>
      <c r="G3" s="123"/>
      <c r="H3" s="123"/>
      <c r="I3" s="123"/>
      <c r="J3" s="123"/>
      <c r="K3" s="123"/>
      <c r="L3" s="123"/>
      <c r="M3" s="123"/>
      <c r="N3" s="123"/>
      <c r="O3" s="123"/>
    </row>
    <row r="4" spans="1:15" s="51" customFormat="1" ht="19.5" customHeight="1" x14ac:dyDescent="0.45">
      <c r="A4" s="54" t="s">
        <v>373</v>
      </c>
      <c r="B4" s="54"/>
      <c r="C4" s="55" t="s">
        <v>374</v>
      </c>
      <c r="D4" s="54"/>
      <c r="E4" s="54"/>
      <c r="F4" s="54"/>
      <c r="G4" s="54"/>
      <c r="H4" s="54"/>
      <c r="I4" s="54"/>
      <c r="J4" s="54"/>
      <c r="K4" s="54"/>
      <c r="L4" s="54"/>
      <c r="M4" s="54"/>
      <c r="N4" s="54"/>
      <c r="O4" s="54"/>
    </row>
    <row r="5" spans="1:15" ht="23.25" customHeight="1" x14ac:dyDescent="0.45">
      <c r="A5" s="7" t="s">
        <v>251</v>
      </c>
    </row>
    <row r="6" spans="1:15" ht="153" customHeight="1" x14ac:dyDescent="0.45">
      <c r="A6" s="124" t="s">
        <v>412</v>
      </c>
      <c r="B6" s="124"/>
      <c r="C6" s="124"/>
      <c r="D6" s="124"/>
      <c r="E6" s="124"/>
      <c r="F6" s="124"/>
      <c r="G6" s="124"/>
      <c r="H6" s="124"/>
      <c r="I6" s="124"/>
      <c r="J6" s="124"/>
      <c r="K6" s="124"/>
      <c r="L6" s="124"/>
      <c r="M6" s="124"/>
      <c r="N6" s="124"/>
      <c r="O6" s="124"/>
    </row>
    <row r="7" spans="1:15" ht="144" customHeight="1" x14ac:dyDescent="0.45">
      <c r="A7" s="124" t="s">
        <v>353</v>
      </c>
      <c r="B7" s="124"/>
      <c r="C7" s="124"/>
      <c r="D7" s="124"/>
      <c r="E7" s="124"/>
      <c r="F7" s="124"/>
      <c r="G7" s="124"/>
      <c r="H7" s="124"/>
      <c r="I7" s="124"/>
      <c r="J7" s="124"/>
      <c r="K7" s="124"/>
      <c r="L7" s="124"/>
      <c r="M7" s="124"/>
      <c r="N7" s="124"/>
      <c r="O7" s="124"/>
    </row>
    <row r="8" spans="1:15" x14ac:dyDescent="0.45">
      <c r="A8" s="15" t="s">
        <v>286</v>
      </c>
      <c r="B8" s="15"/>
      <c r="C8" s="15"/>
      <c r="D8" s="125" t="s">
        <v>205</v>
      </c>
      <c r="E8" s="126"/>
      <c r="F8" s="7" t="s">
        <v>260</v>
      </c>
    </row>
    <row r="9" spans="1:15" x14ac:dyDescent="0.45">
      <c r="A9" s="15" t="s">
        <v>4</v>
      </c>
      <c r="B9" s="36" t="s">
        <v>5</v>
      </c>
      <c r="C9" s="15" t="s">
        <v>6</v>
      </c>
      <c r="D9" s="17" t="s">
        <v>261</v>
      </c>
      <c r="E9" s="17" t="s">
        <v>5</v>
      </c>
    </row>
    <row r="10" spans="1:15" ht="18" customHeight="1" x14ac:dyDescent="0.45">
      <c r="A10" s="11" t="s">
        <v>252</v>
      </c>
      <c r="B10" s="37">
        <v>6</v>
      </c>
      <c r="C10" s="38">
        <v>2.7</v>
      </c>
      <c r="D10" s="11" t="s">
        <v>35</v>
      </c>
      <c r="E10" s="14">
        <v>5</v>
      </c>
      <c r="F10" t="s">
        <v>354</v>
      </c>
    </row>
    <row r="11" spans="1:15" ht="18" customHeight="1" x14ac:dyDescent="0.45">
      <c r="A11" s="11" t="s">
        <v>264</v>
      </c>
      <c r="B11" s="37">
        <v>5</v>
      </c>
      <c r="C11" s="38">
        <v>2.7</v>
      </c>
      <c r="D11" s="11" t="s">
        <v>35</v>
      </c>
      <c r="E11" s="14">
        <v>5</v>
      </c>
      <c r="F11" t="s">
        <v>413</v>
      </c>
    </row>
    <row r="12" spans="1:15" ht="18" customHeight="1" x14ac:dyDescent="0.45">
      <c r="A12" s="11" t="s">
        <v>255</v>
      </c>
      <c r="B12" s="37" t="s">
        <v>254</v>
      </c>
      <c r="C12" s="38" t="s">
        <v>253</v>
      </c>
      <c r="D12" s="11" t="s">
        <v>386</v>
      </c>
      <c r="E12" s="14">
        <v>10</v>
      </c>
      <c r="F12" s="41" t="s">
        <v>355</v>
      </c>
    </row>
    <row r="13" spans="1:15" ht="18" customHeight="1" x14ac:dyDescent="0.45">
      <c r="A13" s="104" t="s">
        <v>386</v>
      </c>
      <c r="B13" s="37">
        <v>5</v>
      </c>
      <c r="C13" s="38" t="s">
        <v>414</v>
      </c>
      <c r="D13" s="104" t="s">
        <v>386</v>
      </c>
      <c r="E13" s="14">
        <v>10</v>
      </c>
      <c r="F13" s="41" t="s">
        <v>415</v>
      </c>
    </row>
    <row r="14" spans="1:15" ht="18" customHeight="1" x14ac:dyDescent="0.45">
      <c r="A14" s="11" t="s">
        <v>257</v>
      </c>
      <c r="B14" s="37">
        <v>14</v>
      </c>
      <c r="C14" s="38" t="s">
        <v>256</v>
      </c>
      <c r="D14" s="11" t="s">
        <v>26</v>
      </c>
      <c r="E14" s="14">
        <v>5</v>
      </c>
      <c r="F14" s="41" t="s">
        <v>356</v>
      </c>
    </row>
    <row r="15" spans="1:15" ht="18" customHeight="1" x14ac:dyDescent="0.45">
      <c r="A15" s="11" t="s">
        <v>258</v>
      </c>
      <c r="B15" s="37">
        <v>7</v>
      </c>
      <c r="C15" s="38" t="s">
        <v>259</v>
      </c>
      <c r="D15" s="11" t="s">
        <v>402</v>
      </c>
      <c r="E15" s="14">
        <v>5</v>
      </c>
      <c r="F15" s="42" t="s">
        <v>416</v>
      </c>
    </row>
    <row r="16" spans="1:15" ht="51.75" customHeight="1" x14ac:dyDescent="0.45"/>
    <row r="17" spans="1:1" ht="18" x14ac:dyDescent="0.55000000000000004">
      <c r="A17" s="18"/>
    </row>
  </sheetData>
  <sheetProtection password="DCD3" sheet="1" objects="1" scenarios="1"/>
  <protectedRanges>
    <protectedRange sqref="A10:C15" name="Antragssteller"/>
    <protectedRange sqref="D10:D15" name="Antragssteller_1"/>
  </protectedRanges>
  <mergeCells count="4">
    <mergeCell ref="A3:O3"/>
    <mergeCell ref="A6:O6"/>
    <mergeCell ref="A7:O7"/>
    <mergeCell ref="D8:E8"/>
  </mergeCells>
  <dataValidations count="1">
    <dataValidation allowBlank="1" showInputMessage="1" showErrorMessage="1" errorTitle="Ungültig" error="Bitte falschen Wert löschen und Wert aus DropDown-Liste wählen" promptTitle="Listenauswahl" prompt="Wählen Sie einen Kurs aus der DropDown-Liste_x000a_" sqref="D15 D12:D13"/>
  </dataValidations>
  <hyperlinks>
    <hyperlink ref="C4" r:id="rId1"/>
  </hyperlinks>
  <pageMargins left="0.7" right="0.7" top="0.78740157499999996" bottom="0.78740157499999996" header="0.3" footer="0.3"/>
  <pageSetup paperSize="9" orientation="portrait" verticalDpi="0"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Ungültig" error="Bitte falschen Wert löschen und Wert aus DropDown-Liste wählen" promptTitle="Listenauswahl" prompt="Wählen Sie einen Kurs aus der DropDown-Liste_x000a_">
          <x14:formula1>
            <xm:f>'Module der HS Bochum'!$A$3:$A$81</xm:f>
          </x14:formula1>
          <xm:sqref>D10:D11 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17"/>
  <sheetViews>
    <sheetView workbookViewId="0">
      <selection activeCell="A3" sqref="A3:N17"/>
    </sheetView>
  </sheetViews>
  <sheetFormatPr baseColWidth="10" defaultRowHeight="14.25" x14ac:dyDescent="0.45"/>
  <cols>
    <col min="1" max="1" width="12" style="62" customWidth="1"/>
    <col min="2" max="2" width="19.59765625" style="62" customWidth="1"/>
    <col min="3" max="3" width="10.265625" style="62" customWidth="1"/>
    <col min="4" max="4" width="17" style="62" customWidth="1"/>
    <col min="5" max="5" width="15" style="62" customWidth="1"/>
    <col min="6" max="6" width="10.73046875" style="62"/>
    <col min="7" max="7" width="18" style="62" customWidth="1"/>
    <col min="8" max="8" width="6" style="62" customWidth="1"/>
    <col min="9" max="9" width="24.265625" style="62" customWidth="1"/>
    <col min="10" max="10" width="18.3984375" style="62" customWidth="1"/>
    <col min="11" max="11" width="6.59765625" style="62" customWidth="1"/>
    <col min="12" max="12" width="13" style="62" customWidth="1"/>
    <col min="13" max="13" width="6.265625" style="62" customWidth="1"/>
    <col min="14" max="14" width="65.1328125" style="62" customWidth="1"/>
  </cols>
  <sheetData>
    <row r="1" spans="1:14" x14ac:dyDescent="0.45">
      <c r="A1" s="57"/>
      <c r="B1" s="57"/>
      <c r="C1" s="57"/>
      <c r="D1" s="58" t="s">
        <v>278</v>
      </c>
      <c r="E1" s="58"/>
      <c r="F1" s="58"/>
      <c r="G1" s="58"/>
      <c r="H1" s="58"/>
      <c r="I1" s="59" t="s">
        <v>205</v>
      </c>
      <c r="J1" s="59"/>
      <c r="K1" s="59"/>
      <c r="L1" s="59"/>
      <c r="M1" s="59"/>
      <c r="N1" s="59"/>
    </row>
    <row r="2" spans="1:14" x14ac:dyDescent="0.45">
      <c r="A2" s="57" t="s">
        <v>226</v>
      </c>
      <c r="B2" s="57" t="s">
        <v>277</v>
      </c>
      <c r="C2" s="57" t="s">
        <v>294</v>
      </c>
      <c r="D2" s="58" t="s">
        <v>279</v>
      </c>
      <c r="E2" s="58" t="s">
        <v>2</v>
      </c>
      <c r="F2" s="58" t="s">
        <v>280</v>
      </c>
      <c r="G2" s="58" t="s">
        <v>4</v>
      </c>
      <c r="H2" s="58" t="s">
        <v>5</v>
      </c>
      <c r="I2" s="59" t="s">
        <v>4</v>
      </c>
      <c r="J2" s="59" t="s">
        <v>293</v>
      </c>
      <c r="K2" s="59" t="s">
        <v>5</v>
      </c>
      <c r="L2" s="59" t="s">
        <v>7</v>
      </c>
      <c r="M2" s="59" t="s">
        <v>281</v>
      </c>
      <c r="N2" s="59" t="s">
        <v>8</v>
      </c>
    </row>
    <row r="3" spans="1:14" x14ac:dyDescent="0.45">
      <c r="A3" s="60" t="str">
        <f>IF(AND(Fächeranerkennung!AD35&lt;&gt;"",Fächeranerkennung!$H$10&lt;&gt;""),Fächeranerkennung!$H$10,"")</f>
        <v/>
      </c>
      <c r="B3" s="61" t="str">
        <f>IF(AND(Fächeranerkennung!AD35&lt;&gt;"",Fächeranerkennung!$C$9&lt;&gt;""),Fächeranerkennung!$C$9,"")</f>
        <v/>
      </c>
      <c r="C3" s="61" t="str">
        <f>IF(AND(Fächeranerkennung!AD35&lt;&gt;"",Fächeranerkennung!$E$12&lt;&gt;""),Fächeranerkennung!$E$12,"")</f>
        <v/>
      </c>
      <c r="D3" s="61" t="str">
        <f>IF(ISERROR(VLOOKUP(Fächeranerkennung!AD35,Fächeranerkennung!$A$17:$E$19,2)),"",VLOOKUP(Fächeranerkennung!AD35,Fächeranerkennung!$A$17:$E$19,2))</f>
        <v/>
      </c>
      <c r="E3" s="61" t="str">
        <f>IF(ISERROR(VLOOKUP(Fächeranerkennung!AD35,Fächeranerkennung!$A$17:$E$19,5)),"",VLOOKUP(Fächeranerkennung!AD35,Fächeranerkennung!$A$17:$E$19,5))</f>
        <v/>
      </c>
      <c r="F3" s="61" t="str">
        <f>IF(ISERROR(VLOOKUP(Fächeranerkennung!AD35,Fächeranerkennung!$A$17:$I$19,9)),"",VLOOKUP(Fächeranerkennung!AD35,Fächeranerkennung!$A$17:$I$19,9))</f>
        <v/>
      </c>
      <c r="G3" s="61" t="str">
        <f>IF(Fächeranerkennung!D35&lt;&gt;"",Fächeranerkennung!D35,"")</f>
        <v/>
      </c>
      <c r="H3" s="61" t="str">
        <f>IF(Fächeranerkennung!E35&lt;&gt;"",Fächeranerkennung!E35,"")</f>
        <v/>
      </c>
      <c r="I3" s="61" t="str">
        <f>IF(Fächeranerkennung!H35&lt;&gt;"",Fächeranerkennung!H35,"")</f>
        <v/>
      </c>
      <c r="J3" s="61" t="str">
        <f>IF(AND(Fächeranerkennung!AD35&lt;&gt;"",Fächeranerkennung!$E$13&lt;&gt;""),CONCATENATE(IF(Fächeranerkennung!$C$12="Bachelor","BA ",IF(Fächeranerkennung!$C$12="Master","MA ","")),VLOOKUP(Fächeranerkennung!$C$11,Hochschulen!$F$1:$H$4,3,FALSE),",  PO ",Fächeranerkennung!$E$13),"")</f>
        <v/>
      </c>
      <c r="K3" s="61" t="str">
        <f>IF(Fächeranerkennung!I35&lt;&gt;"",Fächeranerkennung!I35,"")</f>
        <v/>
      </c>
      <c r="L3" s="61" t="str">
        <f>IF(Fächeranerkennung!K35&lt;&gt;"",Fächeranerkennung!K35,"")</f>
        <v/>
      </c>
      <c r="M3" s="61" t="str">
        <f>IF(Fächeranerkennung!M35&lt;&gt;"",Fächeranerkennung!M35,"")</f>
        <v/>
      </c>
      <c r="N3" s="61" t="str">
        <f>IF(Fächeranerkennung!L35&lt;&gt;"",Fächeranerkennung!L35,"")</f>
        <v/>
      </c>
    </row>
    <row r="4" spans="1:14" x14ac:dyDescent="0.45">
      <c r="A4" s="60" t="str">
        <f>IF(AND(Fächeranerkennung!AD36&lt;&gt;"",Fächeranerkennung!$H$10&lt;&gt;""),Fächeranerkennung!$H$10,"")</f>
        <v/>
      </c>
      <c r="B4" s="61" t="str">
        <f>IF(AND(Fächeranerkennung!AD36&lt;&gt;"",Fächeranerkennung!$C$9&lt;&gt;""),Fächeranerkennung!$C$9,"")</f>
        <v/>
      </c>
      <c r="C4" s="61" t="str">
        <f>IF(AND(Fächeranerkennung!AD36&lt;&gt;"",Fächeranerkennung!$E$12&lt;&gt;""),Fächeranerkennung!$E$12,"")</f>
        <v/>
      </c>
      <c r="D4" s="61" t="str">
        <f>IF(ISERROR(VLOOKUP(Fächeranerkennung!AD36,Fächeranerkennung!$A$17:$E$19,2)),"",VLOOKUP(Fächeranerkennung!AD36,Fächeranerkennung!$A$17:$E$19,2))</f>
        <v/>
      </c>
      <c r="E4" s="61" t="str">
        <f>IF(ISERROR(VLOOKUP(Fächeranerkennung!AD36,Fächeranerkennung!$A$17:$E$19,5)),"",VLOOKUP(Fächeranerkennung!AD36,Fächeranerkennung!$A$17:$E$19,5))</f>
        <v/>
      </c>
      <c r="F4" s="61" t="str">
        <f>IF(ISERROR(VLOOKUP(Fächeranerkennung!AD36,Fächeranerkennung!$A$17:$I$19,9)),"",VLOOKUP(Fächeranerkennung!AD36,Fächeranerkennung!$A$17:$I$19,9))</f>
        <v/>
      </c>
      <c r="G4" s="61" t="str">
        <f>IF(Fächeranerkennung!D36&lt;&gt;"",Fächeranerkennung!D36,"")</f>
        <v/>
      </c>
      <c r="H4" s="61" t="str">
        <f>IF(Fächeranerkennung!E36&lt;&gt;"",Fächeranerkennung!E36,"")</f>
        <v/>
      </c>
      <c r="I4" s="61" t="str">
        <f>IF(Fächeranerkennung!H36&lt;&gt;"",Fächeranerkennung!H36,"")</f>
        <v/>
      </c>
      <c r="J4" s="61" t="str">
        <f>IF(AND(Fächeranerkennung!AD36&lt;&gt;"",Fächeranerkennung!$E$13&lt;&gt;""),CONCATENATE(IF(Fächeranerkennung!$C$12="Bachelor","BA ",IF(Fächeranerkennung!$C$12="Master","MA ","")),VLOOKUP(Fächeranerkennung!$C$11,Hochschulen!$F$1:$H$4,3,FALSE),",  PO ",Fächeranerkennung!$E$13),"")</f>
        <v/>
      </c>
      <c r="K4" s="61" t="str">
        <f>IF(Fächeranerkennung!I36&lt;&gt;"",Fächeranerkennung!I36,"")</f>
        <v/>
      </c>
      <c r="L4" s="61" t="str">
        <f>IF(Fächeranerkennung!K36&lt;&gt;"",Fächeranerkennung!K36,"")</f>
        <v/>
      </c>
      <c r="M4" s="61" t="str">
        <f>IF(Fächeranerkennung!M36&lt;&gt;"",Fächeranerkennung!M36,"")</f>
        <v/>
      </c>
      <c r="N4" s="61" t="str">
        <f>IF(Fächeranerkennung!L36&lt;&gt;"",Fächeranerkennung!L36,"")</f>
        <v/>
      </c>
    </row>
    <row r="5" spans="1:14" x14ac:dyDescent="0.45">
      <c r="A5" s="60" t="str">
        <f>IF(AND(Fächeranerkennung!AD37&lt;&gt;"",Fächeranerkennung!$H$10&lt;&gt;""),Fächeranerkennung!$H$10,"")</f>
        <v/>
      </c>
      <c r="B5" s="61" t="str">
        <f>IF(AND(Fächeranerkennung!AD37&lt;&gt;"",Fächeranerkennung!$C$9&lt;&gt;""),Fächeranerkennung!$C$9,"")</f>
        <v/>
      </c>
      <c r="C5" s="61" t="str">
        <f>IF(AND(Fächeranerkennung!AD37&lt;&gt;"",Fächeranerkennung!$E$12&lt;&gt;""),Fächeranerkennung!$E$12,"")</f>
        <v/>
      </c>
      <c r="D5" s="61" t="str">
        <f>IF(ISERROR(VLOOKUP(Fächeranerkennung!AD37,Fächeranerkennung!$A$17:$E$19,2)),"",VLOOKUP(Fächeranerkennung!AD37,Fächeranerkennung!$A$17:$E$19,2))</f>
        <v/>
      </c>
      <c r="E5" s="61" t="str">
        <f>IF(ISERROR(VLOOKUP(Fächeranerkennung!AD37,Fächeranerkennung!$A$17:$E$19,5)),"",VLOOKUP(Fächeranerkennung!AD37,Fächeranerkennung!$A$17:$E$19,5))</f>
        <v/>
      </c>
      <c r="F5" s="61" t="str">
        <f>IF(ISERROR(VLOOKUP(Fächeranerkennung!AD37,Fächeranerkennung!$A$17:$I$19,9)),"",VLOOKUP(Fächeranerkennung!AD37,Fächeranerkennung!$A$17:$I$19,9))</f>
        <v/>
      </c>
      <c r="G5" s="61" t="str">
        <f>IF(Fächeranerkennung!D37&lt;&gt;"",Fächeranerkennung!D37,"")</f>
        <v/>
      </c>
      <c r="H5" s="61" t="str">
        <f>IF(Fächeranerkennung!E37&lt;&gt;"",Fächeranerkennung!E37,"")</f>
        <v/>
      </c>
      <c r="I5" s="61" t="str">
        <f>IF(Fächeranerkennung!H37&lt;&gt;"",Fächeranerkennung!H37,"")</f>
        <v/>
      </c>
      <c r="J5" s="61" t="str">
        <f>IF(AND(Fächeranerkennung!AD37&lt;&gt;"",Fächeranerkennung!$E$13&lt;&gt;""),CONCATENATE(IF(Fächeranerkennung!$C$12="Bachelor","BA ",IF(Fächeranerkennung!$C$12="Master","MA ","")),VLOOKUP(Fächeranerkennung!$C$11,Hochschulen!$F$1:$H$4,3,FALSE),",  PO ",Fächeranerkennung!$E$13),"")</f>
        <v/>
      </c>
      <c r="K5" s="61" t="str">
        <f>IF(Fächeranerkennung!I37&lt;&gt;"",Fächeranerkennung!I37,"")</f>
        <v/>
      </c>
      <c r="L5" s="61" t="str">
        <f>IF(Fächeranerkennung!K37&lt;&gt;"",Fächeranerkennung!K37,"")</f>
        <v/>
      </c>
      <c r="M5" s="61" t="str">
        <f>IF(Fächeranerkennung!M37&lt;&gt;"",Fächeranerkennung!M37,"")</f>
        <v/>
      </c>
      <c r="N5" s="61" t="str">
        <f>IF(Fächeranerkennung!L37&lt;&gt;"",Fächeranerkennung!L37,"")</f>
        <v/>
      </c>
    </row>
    <row r="6" spans="1:14" x14ac:dyDescent="0.45">
      <c r="A6" s="60" t="str">
        <f>IF(AND(Fächeranerkennung!AD38&lt;&gt;"",Fächeranerkennung!$H$10&lt;&gt;""),Fächeranerkennung!$H$10,"")</f>
        <v/>
      </c>
      <c r="B6" s="61" t="str">
        <f>IF(AND(Fächeranerkennung!AD38&lt;&gt;"",Fächeranerkennung!$C$9&lt;&gt;""),Fächeranerkennung!$C$9,"")</f>
        <v/>
      </c>
      <c r="C6" s="61" t="str">
        <f>IF(AND(Fächeranerkennung!AD38&lt;&gt;"",Fächeranerkennung!$E$12&lt;&gt;""),Fächeranerkennung!$E$12,"")</f>
        <v/>
      </c>
      <c r="D6" s="61" t="str">
        <f>IF(ISERROR(VLOOKUP(Fächeranerkennung!AD38,Fächeranerkennung!$A$17:$E$19,2)),"",VLOOKUP(Fächeranerkennung!AD38,Fächeranerkennung!$A$17:$E$19,2))</f>
        <v/>
      </c>
      <c r="E6" s="61" t="str">
        <f>IF(ISERROR(VLOOKUP(Fächeranerkennung!AD38,Fächeranerkennung!$A$17:$E$19,5)),"",VLOOKUP(Fächeranerkennung!AD38,Fächeranerkennung!$A$17:$E$19,5))</f>
        <v/>
      </c>
      <c r="F6" s="61" t="str">
        <f>IF(ISERROR(VLOOKUP(Fächeranerkennung!AD38,Fächeranerkennung!$A$17:$I$19,9)),"",VLOOKUP(Fächeranerkennung!AD38,Fächeranerkennung!$A$17:$I$19,9))</f>
        <v/>
      </c>
      <c r="G6" s="61" t="str">
        <f>IF(Fächeranerkennung!D38&lt;&gt;"",Fächeranerkennung!D38,"")</f>
        <v/>
      </c>
      <c r="H6" s="61" t="str">
        <f>IF(Fächeranerkennung!E38&lt;&gt;"",Fächeranerkennung!E38,"")</f>
        <v/>
      </c>
      <c r="I6" s="61" t="str">
        <f>IF(Fächeranerkennung!H38&lt;&gt;"",Fächeranerkennung!H38,"")</f>
        <v/>
      </c>
      <c r="J6" s="61" t="str">
        <f>IF(AND(Fächeranerkennung!AD38&lt;&gt;"",Fächeranerkennung!$E$13&lt;&gt;""),CONCATENATE(IF(Fächeranerkennung!$C$12="Bachelor","BA ",IF(Fächeranerkennung!$C$12="Master","MA ","")),VLOOKUP(Fächeranerkennung!$C$11,Hochschulen!$F$1:$H$4,3,FALSE),",  PO ",Fächeranerkennung!$E$13),"")</f>
        <v/>
      </c>
      <c r="K6" s="61" t="str">
        <f>IF(Fächeranerkennung!I38&lt;&gt;"",Fächeranerkennung!I38,"")</f>
        <v/>
      </c>
      <c r="L6" s="61" t="str">
        <f>IF(Fächeranerkennung!K38&lt;&gt;"",Fächeranerkennung!K38,"")</f>
        <v/>
      </c>
      <c r="M6" s="61" t="str">
        <f>IF(Fächeranerkennung!M38&lt;&gt;"",Fächeranerkennung!M38,"")</f>
        <v/>
      </c>
      <c r="N6" s="61" t="str">
        <f>IF(Fächeranerkennung!L38&lt;&gt;"",Fächeranerkennung!L38,"")</f>
        <v/>
      </c>
    </row>
    <row r="7" spans="1:14" x14ac:dyDescent="0.45">
      <c r="A7" s="60" t="str">
        <f>IF(AND(Fächeranerkennung!AD39&lt;&gt;"",Fächeranerkennung!$H$10&lt;&gt;""),Fächeranerkennung!$H$10,"")</f>
        <v/>
      </c>
      <c r="B7" s="61" t="str">
        <f>IF(AND(Fächeranerkennung!AD39&lt;&gt;"",Fächeranerkennung!$C$9&lt;&gt;""),Fächeranerkennung!$C$9,"")</f>
        <v/>
      </c>
      <c r="C7" s="61" t="str">
        <f>IF(AND(Fächeranerkennung!AD39&lt;&gt;"",Fächeranerkennung!$E$12&lt;&gt;""),Fächeranerkennung!$E$12,"")</f>
        <v/>
      </c>
      <c r="D7" s="61" t="str">
        <f>IF(ISERROR(VLOOKUP(Fächeranerkennung!AD39,Fächeranerkennung!$A$17:$E$19,2)),"",VLOOKUP(Fächeranerkennung!AD39,Fächeranerkennung!$A$17:$E$19,2))</f>
        <v/>
      </c>
      <c r="E7" s="61" t="str">
        <f>IF(ISERROR(VLOOKUP(Fächeranerkennung!AD39,Fächeranerkennung!$A$17:$E$19,5)),"",VLOOKUP(Fächeranerkennung!AD39,Fächeranerkennung!$A$17:$E$19,5))</f>
        <v/>
      </c>
      <c r="F7" s="61" t="str">
        <f>IF(ISERROR(VLOOKUP(Fächeranerkennung!AD39,Fächeranerkennung!$A$17:$I$19,9)),"",VLOOKUP(Fächeranerkennung!AD39,Fächeranerkennung!$A$17:$I$19,9))</f>
        <v/>
      </c>
      <c r="G7" s="61" t="str">
        <f>IF(Fächeranerkennung!D39&lt;&gt;"",Fächeranerkennung!D39,"")</f>
        <v/>
      </c>
      <c r="H7" s="61" t="str">
        <f>IF(Fächeranerkennung!E39&lt;&gt;"",Fächeranerkennung!E39,"")</f>
        <v/>
      </c>
      <c r="I7" s="61" t="str">
        <f>IF(Fächeranerkennung!H39&lt;&gt;"",Fächeranerkennung!H39,"")</f>
        <v/>
      </c>
      <c r="J7" s="61" t="str">
        <f>IF(AND(Fächeranerkennung!AD39&lt;&gt;"",Fächeranerkennung!$E$13&lt;&gt;""),CONCATENATE(IF(Fächeranerkennung!$C$12="Bachelor","BA ",IF(Fächeranerkennung!$C$12="Master","MA ","")),VLOOKUP(Fächeranerkennung!$C$11,Hochschulen!$F$1:$H$4,3,FALSE),",  PO ",Fächeranerkennung!$E$13),"")</f>
        <v/>
      </c>
      <c r="K7" s="61" t="str">
        <f>IF(Fächeranerkennung!I39&lt;&gt;"",Fächeranerkennung!I39,"")</f>
        <v/>
      </c>
      <c r="L7" s="61" t="str">
        <f>IF(Fächeranerkennung!K39&lt;&gt;"",Fächeranerkennung!K39,"")</f>
        <v/>
      </c>
      <c r="M7" s="61" t="str">
        <f>IF(Fächeranerkennung!M39&lt;&gt;"",Fächeranerkennung!M39,"")</f>
        <v/>
      </c>
      <c r="N7" s="61" t="str">
        <f>IF(Fächeranerkennung!L39&lt;&gt;"",Fächeranerkennung!L39,"")</f>
        <v/>
      </c>
    </row>
    <row r="8" spans="1:14" x14ac:dyDescent="0.45">
      <c r="A8" s="60" t="str">
        <f>IF(AND(Fächeranerkennung!AD40&lt;&gt;"",Fächeranerkennung!$H$10&lt;&gt;""),Fächeranerkennung!$H$10,"")</f>
        <v/>
      </c>
      <c r="B8" s="61" t="str">
        <f>IF(AND(Fächeranerkennung!AD40&lt;&gt;"",Fächeranerkennung!$C$9&lt;&gt;""),Fächeranerkennung!$C$9,"")</f>
        <v/>
      </c>
      <c r="C8" s="61" t="str">
        <f>IF(AND(Fächeranerkennung!AD40&lt;&gt;"",Fächeranerkennung!$E$12&lt;&gt;""),Fächeranerkennung!$E$12,"")</f>
        <v/>
      </c>
      <c r="D8" s="61" t="str">
        <f>IF(ISERROR(VLOOKUP(Fächeranerkennung!AD40,Fächeranerkennung!$A$17:$E$19,2)),"",VLOOKUP(Fächeranerkennung!AD40,Fächeranerkennung!$A$17:$E$19,2))</f>
        <v/>
      </c>
      <c r="E8" s="61" t="str">
        <f>IF(ISERROR(VLOOKUP(Fächeranerkennung!AD40,Fächeranerkennung!$A$17:$E$19,5)),"",VLOOKUP(Fächeranerkennung!AD40,Fächeranerkennung!$A$17:$E$19,5))</f>
        <v/>
      </c>
      <c r="F8" s="61" t="str">
        <f>IF(ISERROR(VLOOKUP(Fächeranerkennung!AD40,Fächeranerkennung!$A$17:$I$19,9)),"",VLOOKUP(Fächeranerkennung!AD40,Fächeranerkennung!$A$17:$I$19,9))</f>
        <v/>
      </c>
      <c r="G8" s="61" t="str">
        <f>IF(Fächeranerkennung!D40&lt;&gt;"",Fächeranerkennung!D40,"")</f>
        <v/>
      </c>
      <c r="H8" s="61" t="str">
        <f>IF(Fächeranerkennung!E40&lt;&gt;"",Fächeranerkennung!E40,"")</f>
        <v/>
      </c>
      <c r="I8" s="61" t="str">
        <f>IF(Fächeranerkennung!H40&lt;&gt;"",Fächeranerkennung!H40,"")</f>
        <v/>
      </c>
      <c r="J8" s="61" t="str">
        <f>IF(AND(Fächeranerkennung!AD40&lt;&gt;"",Fächeranerkennung!$E$13&lt;&gt;""),CONCATENATE(IF(Fächeranerkennung!$C$12="Bachelor","BA ",IF(Fächeranerkennung!$C$12="Master","MA ","")),VLOOKUP(Fächeranerkennung!$C$11,Hochschulen!$F$1:$H$4,3,FALSE),",  PO ",Fächeranerkennung!$E$13),"")</f>
        <v/>
      </c>
      <c r="K8" s="61" t="str">
        <f>IF(Fächeranerkennung!I40&lt;&gt;"",Fächeranerkennung!I40,"")</f>
        <v/>
      </c>
      <c r="L8" s="61" t="str">
        <f>IF(Fächeranerkennung!K40&lt;&gt;"",Fächeranerkennung!K40,"")</f>
        <v/>
      </c>
      <c r="M8" s="61" t="str">
        <f>IF(Fächeranerkennung!M40&lt;&gt;"",Fächeranerkennung!M40,"")</f>
        <v/>
      </c>
      <c r="N8" s="61" t="str">
        <f>IF(Fächeranerkennung!L40&lt;&gt;"",Fächeranerkennung!L40,"")</f>
        <v/>
      </c>
    </row>
    <row r="9" spans="1:14" x14ac:dyDescent="0.45">
      <c r="A9" s="60" t="str">
        <f>IF(AND(Fächeranerkennung!AD41&lt;&gt;"",Fächeranerkennung!$H$10&lt;&gt;""),Fächeranerkennung!$H$10,"")</f>
        <v/>
      </c>
      <c r="B9" s="61" t="str">
        <f>IF(AND(Fächeranerkennung!AD41&lt;&gt;"",Fächeranerkennung!$C$9&lt;&gt;""),Fächeranerkennung!$C$9,"")</f>
        <v/>
      </c>
      <c r="C9" s="61" t="str">
        <f>IF(AND(Fächeranerkennung!AD41&lt;&gt;"",Fächeranerkennung!$E$12&lt;&gt;""),Fächeranerkennung!$E$12,"")</f>
        <v/>
      </c>
      <c r="D9" s="61" t="str">
        <f>IF(ISERROR(VLOOKUP(Fächeranerkennung!AD41,Fächeranerkennung!$A$17:$E$19,2)),"",VLOOKUP(Fächeranerkennung!AD41,Fächeranerkennung!$A$17:$E$19,2))</f>
        <v/>
      </c>
      <c r="E9" s="61" t="str">
        <f>IF(ISERROR(VLOOKUP(Fächeranerkennung!AD41,Fächeranerkennung!$A$17:$E$19,5)),"",VLOOKUP(Fächeranerkennung!AD41,Fächeranerkennung!$A$17:$E$19,5))</f>
        <v/>
      </c>
      <c r="F9" s="61" t="str">
        <f>IF(ISERROR(VLOOKUP(Fächeranerkennung!AD41,Fächeranerkennung!$A$17:$I$19,9)),"",VLOOKUP(Fächeranerkennung!AD41,Fächeranerkennung!$A$17:$I$19,9))</f>
        <v/>
      </c>
      <c r="G9" s="61" t="str">
        <f>IF(Fächeranerkennung!D41&lt;&gt;"",Fächeranerkennung!D41,"")</f>
        <v/>
      </c>
      <c r="H9" s="61" t="str">
        <f>IF(Fächeranerkennung!E41&lt;&gt;"",Fächeranerkennung!E41,"")</f>
        <v/>
      </c>
      <c r="I9" s="61" t="str">
        <f>IF(Fächeranerkennung!H41&lt;&gt;"",Fächeranerkennung!H41,"")</f>
        <v/>
      </c>
      <c r="J9" s="61" t="str">
        <f>IF(AND(Fächeranerkennung!AD41&lt;&gt;"",Fächeranerkennung!$E$13&lt;&gt;""),CONCATENATE(IF(Fächeranerkennung!$C$12="Bachelor","BA ",IF(Fächeranerkennung!$C$12="Master","MA ","")),VLOOKUP(Fächeranerkennung!$C$11,Hochschulen!$F$1:$H$4,3,FALSE),",  PO ",Fächeranerkennung!$E$13),"")</f>
        <v/>
      </c>
      <c r="K9" s="61" t="str">
        <f>IF(Fächeranerkennung!I41&lt;&gt;"",Fächeranerkennung!I41,"")</f>
        <v/>
      </c>
      <c r="L9" s="61" t="str">
        <f>IF(Fächeranerkennung!K41&lt;&gt;"",Fächeranerkennung!K41,"")</f>
        <v/>
      </c>
      <c r="M9" s="61" t="str">
        <f>IF(Fächeranerkennung!M41&lt;&gt;"",Fächeranerkennung!M41,"")</f>
        <v/>
      </c>
      <c r="N9" s="61" t="str">
        <f>IF(Fächeranerkennung!L41&lt;&gt;"",Fächeranerkennung!L41,"")</f>
        <v/>
      </c>
    </row>
    <row r="10" spans="1:14" x14ac:dyDescent="0.45">
      <c r="A10" s="60" t="str">
        <f>IF(AND(Fächeranerkennung!AD42&lt;&gt;"",Fächeranerkennung!$H$10&lt;&gt;""),Fächeranerkennung!$H$10,"")</f>
        <v/>
      </c>
      <c r="B10" s="61" t="str">
        <f>IF(AND(Fächeranerkennung!AD42&lt;&gt;"",Fächeranerkennung!$C$9&lt;&gt;""),Fächeranerkennung!$C$9,"")</f>
        <v/>
      </c>
      <c r="C10" s="61" t="str">
        <f>IF(AND(Fächeranerkennung!AD42&lt;&gt;"",Fächeranerkennung!$E$12&lt;&gt;""),Fächeranerkennung!$E$12,"")</f>
        <v/>
      </c>
      <c r="D10" s="61" t="str">
        <f>IF(ISERROR(VLOOKUP(Fächeranerkennung!AD42,Fächeranerkennung!$A$17:$E$19,2)),"",VLOOKUP(Fächeranerkennung!AD42,Fächeranerkennung!$A$17:$E$19,2))</f>
        <v/>
      </c>
      <c r="E10" s="61" t="str">
        <f>IF(ISERROR(VLOOKUP(Fächeranerkennung!AD42,Fächeranerkennung!$A$17:$E$19,5)),"",VLOOKUP(Fächeranerkennung!AD42,Fächeranerkennung!$A$17:$E$19,5))</f>
        <v/>
      </c>
      <c r="F10" s="61" t="str">
        <f>IF(ISERROR(VLOOKUP(Fächeranerkennung!AD42,Fächeranerkennung!$A$17:$I$19,9)),"",VLOOKUP(Fächeranerkennung!AD42,Fächeranerkennung!$A$17:$I$19,9))</f>
        <v/>
      </c>
      <c r="G10" s="61" t="str">
        <f>IF(Fächeranerkennung!D42&lt;&gt;"",Fächeranerkennung!D42,"")</f>
        <v/>
      </c>
      <c r="H10" s="61" t="str">
        <f>IF(Fächeranerkennung!E42&lt;&gt;"",Fächeranerkennung!E42,"")</f>
        <v/>
      </c>
      <c r="I10" s="61" t="str">
        <f>IF(Fächeranerkennung!H42&lt;&gt;"",Fächeranerkennung!H42,"")</f>
        <v/>
      </c>
      <c r="J10" s="61" t="str">
        <f>IF(AND(Fächeranerkennung!AD42&lt;&gt;"",Fächeranerkennung!$E$13&lt;&gt;""),CONCATENATE(IF(Fächeranerkennung!$C$12="Bachelor","BA ",IF(Fächeranerkennung!$C$12="Master","MA ","")),VLOOKUP(Fächeranerkennung!$C$11,Hochschulen!$F$1:$H$4,3,FALSE),",  PO ",Fächeranerkennung!$E$13),"")</f>
        <v/>
      </c>
      <c r="K10" s="61" t="str">
        <f>IF(Fächeranerkennung!I42&lt;&gt;"",Fächeranerkennung!I42,"")</f>
        <v/>
      </c>
      <c r="L10" s="61" t="str">
        <f>IF(Fächeranerkennung!K42&lt;&gt;"",Fächeranerkennung!K42,"")</f>
        <v/>
      </c>
      <c r="M10" s="61" t="str">
        <f>IF(Fächeranerkennung!M42&lt;&gt;"",Fächeranerkennung!M42,"")</f>
        <v/>
      </c>
      <c r="N10" s="61" t="str">
        <f>IF(Fächeranerkennung!L42&lt;&gt;"",Fächeranerkennung!L42,"")</f>
        <v/>
      </c>
    </row>
    <row r="11" spans="1:14" x14ac:dyDescent="0.45">
      <c r="A11" s="60" t="str">
        <f>IF(AND(Fächeranerkennung!AD43&lt;&gt;"",Fächeranerkennung!$H$10&lt;&gt;""),Fächeranerkennung!$H$10,"")</f>
        <v/>
      </c>
      <c r="B11" s="61" t="str">
        <f>IF(AND(Fächeranerkennung!AD43&lt;&gt;"",Fächeranerkennung!$C$9&lt;&gt;""),Fächeranerkennung!$C$9,"")</f>
        <v/>
      </c>
      <c r="C11" s="61" t="str">
        <f>IF(AND(Fächeranerkennung!AD43&lt;&gt;"",Fächeranerkennung!$E$12&lt;&gt;""),Fächeranerkennung!$E$12,"")</f>
        <v/>
      </c>
      <c r="D11" s="61" t="str">
        <f>IF(ISERROR(VLOOKUP(Fächeranerkennung!AD43,Fächeranerkennung!$A$17:$E$19,2)),"",VLOOKUP(Fächeranerkennung!AD43,Fächeranerkennung!$A$17:$E$19,2))</f>
        <v/>
      </c>
      <c r="E11" s="61" t="str">
        <f>IF(ISERROR(VLOOKUP(Fächeranerkennung!AD43,Fächeranerkennung!$A$17:$E$19,5)),"",VLOOKUP(Fächeranerkennung!AD43,Fächeranerkennung!$A$17:$E$19,5))</f>
        <v/>
      </c>
      <c r="F11" s="61" t="str">
        <f>IF(ISERROR(VLOOKUP(Fächeranerkennung!AD43,Fächeranerkennung!$A$17:$I$19,9)),"",VLOOKUP(Fächeranerkennung!AD43,Fächeranerkennung!$A$17:$I$19,9))</f>
        <v/>
      </c>
      <c r="G11" s="61" t="str">
        <f>IF(Fächeranerkennung!D43&lt;&gt;"",Fächeranerkennung!D43,"")</f>
        <v/>
      </c>
      <c r="H11" s="61" t="str">
        <f>IF(Fächeranerkennung!E43&lt;&gt;"",Fächeranerkennung!E43,"")</f>
        <v/>
      </c>
      <c r="I11" s="61" t="str">
        <f>IF(Fächeranerkennung!H43&lt;&gt;"",Fächeranerkennung!H43,"")</f>
        <v/>
      </c>
      <c r="J11" s="61" t="str">
        <f>IF(AND(Fächeranerkennung!AD43&lt;&gt;"",Fächeranerkennung!$E$13&lt;&gt;""),CONCATENATE(IF(Fächeranerkennung!$C$12="Bachelor","BA ",IF(Fächeranerkennung!$C$12="Master","MA ","")),VLOOKUP(Fächeranerkennung!$C$11,Hochschulen!$F$1:$H$4,3,FALSE),",  PO ",Fächeranerkennung!$E$13),"")</f>
        <v/>
      </c>
      <c r="K11" s="61" t="str">
        <f>IF(Fächeranerkennung!I43&lt;&gt;"",Fächeranerkennung!I43,"")</f>
        <v/>
      </c>
      <c r="L11" s="61" t="str">
        <f>IF(Fächeranerkennung!K43&lt;&gt;"",Fächeranerkennung!K43,"")</f>
        <v/>
      </c>
      <c r="M11" s="61" t="str">
        <f>IF(Fächeranerkennung!M43&lt;&gt;"",Fächeranerkennung!M43,"")</f>
        <v/>
      </c>
      <c r="N11" s="61" t="str">
        <f>IF(Fächeranerkennung!L43&lt;&gt;"",Fächeranerkennung!L43,"")</f>
        <v/>
      </c>
    </row>
    <row r="12" spans="1:14" x14ac:dyDescent="0.45">
      <c r="A12" s="60" t="str">
        <f>IF(AND(Fächeranerkennung!AD44&lt;&gt;"",Fächeranerkennung!$H$10&lt;&gt;""),Fächeranerkennung!$H$10,"")</f>
        <v/>
      </c>
      <c r="B12" s="61" t="str">
        <f>IF(AND(Fächeranerkennung!AD44&lt;&gt;"",Fächeranerkennung!$C$9&lt;&gt;""),Fächeranerkennung!$C$9,"")</f>
        <v/>
      </c>
      <c r="C12" s="61" t="str">
        <f>IF(AND(Fächeranerkennung!AD44&lt;&gt;"",Fächeranerkennung!$E$12&lt;&gt;""),Fächeranerkennung!$E$12,"")</f>
        <v/>
      </c>
      <c r="D12" s="61" t="str">
        <f>IF(ISERROR(VLOOKUP(Fächeranerkennung!AD44,Fächeranerkennung!$A$17:$E$19,2)),"",VLOOKUP(Fächeranerkennung!AD44,Fächeranerkennung!$A$17:$E$19,2))</f>
        <v/>
      </c>
      <c r="E12" s="61" t="str">
        <f>IF(ISERROR(VLOOKUP(Fächeranerkennung!AD44,Fächeranerkennung!$A$17:$E$19,5)),"",VLOOKUP(Fächeranerkennung!AD44,Fächeranerkennung!$A$17:$E$19,5))</f>
        <v/>
      </c>
      <c r="F12" s="61" t="str">
        <f>IF(ISERROR(VLOOKUP(Fächeranerkennung!AD44,Fächeranerkennung!$A$17:$I$19,9)),"",VLOOKUP(Fächeranerkennung!AD44,Fächeranerkennung!$A$17:$I$19,9))</f>
        <v/>
      </c>
      <c r="G12" s="61" t="str">
        <f>IF(Fächeranerkennung!D44&lt;&gt;"",Fächeranerkennung!D44,"")</f>
        <v/>
      </c>
      <c r="H12" s="61" t="str">
        <f>IF(Fächeranerkennung!E44&lt;&gt;"",Fächeranerkennung!E44,"")</f>
        <v/>
      </c>
      <c r="I12" s="61" t="str">
        <f>IF(Fächeranerkennung!H44&lt;&gt;"",Fächeranerkennung!H44,"")</f>
        <v/>
      </c>
      <c r="J12" s="61" t="str">
        <f>IF(AND(Fächeranerkennung!AD44&lt;&gt;"",Fächeranerkennung!$E$13&lt;&gt;""),CONCATENATE(IF(Fächeranerkennung!$C$12="Bachelor","BA ",IF(Fächeranerkennung!$C$12="Master","MA ","")),VLOOKUP(Fächeranerkennung!$C$11,Hochschulen!$F$1:$H$4,3,FALSE),",  PO ",Fächeranerkennung!$E$13),"")</f>
        <v/>
      </c>
      <c r="K12" s="61" t="str">
        <f>IF(Fächeranerkennung!I44&lt;&gt;"",Fächeranerkennung!I44,"")</f>
        <v/>
      </c>
      <c r="L12" s="61" t="str">
        <f>IF(Fächeranerkennung!K44&lt;&gt;"",Fächeranerkennung!K44,"")</f>
        <v/>
      </c>
      <c r="M12" s="61" t="str">
        <f>IF(Fächeranerkennung!M44&lt;&gt;"",Fächeranerkennung!M44,"")</f>
        <v/>
      </c>
      <c r="N12" s="61" t="str">
        <f>IF(Fächeranerkennung!L44&lt;&gt;"",Fächeranerkennung!L44,"")</f>
        <v/>
      </c>
    </row>
    <row r="13" spans="1:14" x14ac:dyDescent="0.45">
      <c r="A13" s="60" t="str">
        <f>IF(AND(Fächeranerkennung!AD45&lt;&gt;"",Fächeranerkennung!$H$10&lt;&gt;""),Fächeranerkennung!$H$10,"")</f>
        <v/>
      </c>
      <c r="B13" s="61" t="str">
        <f>IF(AND(Fächeranerkennung!AD45&lt;&gt;"",Fächeranerkennung!$C$9&lt;&gt;""),Fächeranerkennung!$C$9,"")</f>
        <v/>
      </c>
      <c r="C13" s="61" t="str">
        <f>IF(AND(Fächeranerkennung!AD45&lt;&gt;"",Fächeranerkennung!$E$12&lt;&gt;""),Fächeranerkennung!$E$12,"")</f>
        <v/>
      </c>
      <c r="D13" s="61" t="str">
        <f>IF(ISERROR(VLOOKUP(Fächeranerkennung!AD45,Fächeranerkennung!$A$17:$E$19,2)),"",VLOOKUP(Fächeranerkennung!AD45,Fächeranerkennung!$A$17:$E$19,2))</f>
        <v/>
      </c>
      <c r="E13" s="61" t="str">
        <f>IF(ISERROR(VLOOKUP(Fächeranerkennung!AD45,Fächeranerkennung!$A$17:$E$19,5)),"",VLOOKUP(Fächeranerkennung!AD45,Fächeranerkennung!$A$17:$E$19,5))</f>
        <v/>
      </c>
      <c r="F13" s="61" t="str">
        <f>IF(ISERROR(VLOOKUP(Fächeranerkennung!AD45,Fächeranerkennung!$A$17:$I$19,9)),"",VLOOKUP(Fächeranerkennung!AD45,Fächeranerkennung!$A$17:$I$19,9))</f>
        <v/>
      </c>
      <c r="G13" s="61" t="str">
        <f>IF(Fächeranerkennung!D45&lt;&gt;"",Fächeranerkennung!D45,"")</f>
        <v/>
      </c>
      <c r="H13" s="61" t="str">
        <f>IF(Fächeranerkennung!E45&lt;&gt;"",Fächeranerkennung!E45,"")</f>
        <v/>
      </c>
      <c r="I13" s="61" t="str">
        <f>IF(Fächeranerkennung!H45&lt;&gt;"",Fächeranerkennung!H45,"")</f>
        <v/>
      </c>
      <c r="J13" s="61" t="str">
        <f>IF(AND(Fächeranerkennung!AD45&lt;&gt;"",Fächeranerkennung!$E$13&lt;&gt;""),CONCATENATE(IF(Fächeranerkennung!$C$12="Bachelor","BA ",IF(Fächeranerkennung!$C$12="Master","MA ","")),VLOOKUP(Fächeranerkennung!$C$11,Hochschulen!$F$1:$H$4,3,FALSE),",  PO ",Fächeranerkennung!$E$13),"")</f>
        <v/>
      </c>
      <c r="K13" s="61" t="str">
        <f>IF(Fächeranerkennung!I45&lt;&gt;"",Fächeranerkennung!I45,"")</f>
        <v/>
      </c>
      <c r="L13" s="61" t="str">
        <f>IF(Fächeranerkennung!K45&lt;&gt;"",Fächeranerkennung!K45,"")</f>
        <v/>
      </c>
      <c r="M13" s="61" t="str">
        <f>IF(Fächeranerkennung!M45&lt;&gt;"",Fächeranerkennung!M45,"")</f>
        <v/>
      </c>
      <c r="N13" s="61" t="str">
        <f>IF(Fächeranerkennung!L45&lt;&gt;"",Fächeranerkennung!L45,"")</f>
        <v/>
      </c>
    </row>
    <row r="14" spans="1:14" x14ac:dyDescent="0.45">
      <c r="A14" s="60" t="str">
        <f>IF(AND(Fächeranerkennung!AD46&lt;&gt;"",Fächeranerkennung!$H$10&lt;&gt;""),Fächeranerkennung!$H$10,"")</f>
        <v/>
      </c>
      <c r="B14" s="61" t="str">
        <f>IF(AND(Fächeranerkennung!AD46&lt;&gt;"",Fächeranerkennung!$C$9&lt;&gt;""),Fächeranerkennung!$C$9,"")</f>
        <v/>
      </c>
      <c r="C14" s="61" t="str">
        <f>IF(AND(Fächeranerkennung!AD46&lt;&gt;"",Fächeranerkennung!$E$12&lt;&gt;""),Fächeranerkennung!$E$12,"")</f>
        <v/>
      </c>
      <c r="D14" s="61" t="str">
        <f>IF(ISERROR(VLOOKUP(Fächeranerkennung!AD46,Fächeranerkennung!$A$17:$E$19,2)),"",VLOOKUP(Fächeranerkennung!AD46,Fächeranerkennung!$A$17:$E$19,2))</f>
        <v/>
      </c>
      <c r="E14" s="61" t="str">
        <f>IF(ISERROR(VLOOKUP(Fächeranerkennung!AD46,Fächeranerkennung!$A$17:$E$19,5)),"",VLOOKUP(Fächeranerkennung!AD46,Fächeranerkennung!$A$17:$E$19,5))</f>
        <v/>
      </c>
      <c r="F14" s="61" t="str">
        <f>IF(ISERROR(VLOOKUP(Fächeranerkennung!AD46,Fächeranerkennung!$A$17:$I$19,9)),"",VLOOKUP(Fächeranerkennung!AD46,Fächeranerkennung!$A$17:$I$19,9))</f>
        <v/>
      </c>
      <c r="G14" s="61" t="str">
        <f>IF(Fächeranerkennung!D46&lt;&gt;"",Fächeranerkennung!D46,"")</f>
        <v/>
      </c>
      <c r="H14" s="61" t="str">
        <f>IF(Fächeranerkennung!E46&lt;&gt;"",Fächeranerkennung!E46,"")</f>
        <v/>
      </c>
      <c r="I14" s="61" t="str">
        <f>IF(Fächeranerkennung!H46&lt;&gt;"",Fächeranerkennung!H46,"")</f>
        <v/>
      </c>
      <c r="J14" s="61" t="str">
        <f>IF(AND(Fächeranerkennung!AD46&lt;&gt;"",Fächeranerkennung!$E$13&lt;&gt;""),CONCATENATE(IF(Fächeranerkennung!$C$12="Bachelor","BA ",IF(Fächeranerkennung!$C$12="Master","MA ","")),VLOOKUP(Fächeranerkennung!$C$11,Hochschulen!$F$1:$H$4,3,FALSE),",  PO ",Fächeranerkennung!$E$13),"")</f>
        <v/>
      </c>
      <c r="K14" s="61" t="str">
        <f>IF(Fächeranerkennung!I46&lt;&gt;"",Fächeranerkennung!I46,"")</f>
        <v/>
      </c>
      <c r="L14" s="61" t="str">
        <f>IF(Fächeranerkennung!K46&lt;&gt;"",Fächeranerkennung!K46,"")</f>
        <v/>
      </c>
      <c r="M14" s="61" t="str">
        <f>IF(Fächeranerkennung!M46&lt;&gt;"",Fächeranerkennung!M46,"")</f>
        <v/>
      </c>
      <c r="N14" s="61" t="str">
        <f>IF(Fächeranerkennung!L46&lt;&gt;"",Fächeranerkennung!L46,"")</f>
        <v/>
      </c>
    </row>
    <row r="15" spans="1:14" x14ac:dyDescent="0.45">
      <c r="A15" s="60" t="str">
        <f>IF(AND(Fächeranerkennung!AD47&lt;&gt;"",Fächeranerkennung!$H$10&lt;&gt;""),Fächeranerkennung!$H$10,"")</f>
        <v/>
      </c>
      <c r="B15" s="61" t="str">
        <f>IF(AND(Fächeranerkennung!AD47&lt;&gt;"",Fächeranerkennung!$C$9&lt;&gt;""),Fächeranerkennung!$C$9,"")</f>
        <v/>
      </c>
      <c r="C15" s="61" t="str">
        <f>IF(AND(Fächeranerkennung!AD47&lt;&gt;"",Fächeranerkennung!$E$12&lt;&gt;""),Fächeranerkennung!$E$12,"")</f>
        <v/>
      </c>
      <c r="D15" s="61" t="str">
        <f>IF(ISERROR(VLOOKUP(Fächeranerkennung!AD47,Fächeranerkennung!$A$17:$E$19,2)),"",VLOOKUP(Fächeranerkennung!AD47,Fächeranerkennung!$A$17:$E$19,2))</f>
        <v/>
      </c>
      <c r="E15" s="61" t="str">
        <f>IF(ISERROR(VLOOKUP(Fächeranerkennung!AD47,Fächeranerkennung!$A$17:$E$19,5)),"",VLOOKUP(Fächeranerkennung!AD47,Fächeranerkennung!$A$17:$E$19,5))</f>
        <v/>
      </c>
      <c r="F15" s="61" t="str">
        <f>IF(ISERROR(VLOOKUP(Fächeranerkennung!AD47,Fächeranerkennung!$A$17:$I$19,9)),"",VLOOKUP(Fächeranerkennung!AD47,Fächeranerkennung!$A$17:$I$19,9))</f>
        <v/>
      </c>
      <c r="G15" s="61" t="str">
        <f>IF(Fächeranerkennung!D47&lt;&gt;"",Fächeranerkennung!D47,"")</f>
        <v/>
      </c>
      <c r="H15" s="61" t="str">
        <f>IF(Fächeranerkennung!E47&lt;&gt;"",Fächeranerkennung!E47,"")</f>
        <v/>
      </c>
      <c r="I15" s="61" t="str">
        <f>IF(Fächeranerkennung!H47&lt;&gt;"",Fächeranerkennung!H47,"")</f>
        <v/>
      </c>
      <c r="J15" s="61" t="str">
        <f>IF(AND(Fächeranerkennung!AD47&lt;&gt;"",Fächeranerkennung!$E$13&lt;&gt;""),CONCATENATE(IF(Fächeranerkennung!$C$12="Bachelor","BA ",IF(Fächeranerkennung!$C$12="Master","MA ","")),VLOOKUP(Fächeranerkennung!$C$11,Hochschulen!$F$1:$H$4,3,FALSE),",  PO ",Fächeranerkennung!$E$13),"")</f>
        <v/>
      </c>
      <c r="K15" s="61" t="str">
        <f>IF(Fächeranerkennung!I47&lt;&gt;"",Fächeranerkennung!I47,"")</f>
        <v/>
      </c>
      <c r="L15" s="61" t="str">
        <f>IF(Fächeranerkennung!K47&lt;&gt;"",Fächeranerkennung!K47,"")</f>
        <v/>
      </c>
      <c r="M15" s="61" t="str">
        <f>IF(Fächeranerkennung!M47&lt;&gt;"",Fächeranerkennung!M47,"")</f>
        <v/>
      </c>
      <c r="N15" s="61" t="str">
        <f>IF(Fächeranerkennung!L47&lt;&gt;"",Fächeranerkennung!L47,"")</f>
        <v/>
      </c>
    </row>
    <row r="16" spans="1:14" x14ac:dyDescent="0.45">
      <c r="A16" s="60" t="str">
        <f>IF(AND(Fächeranerkennung!AD48&lt;&gt;"",Fächeranerkennung!$H$10&lt;&gt;""),Fächeranerkennung!$H$10,"")</f>
        <v/>
      </c>
      <c r="B16" s="61" t="str">
        <f>IF(AND(Fächeranerkennung!AD48&lt;&gt;"",Fächeranerkennung!$C$9&lt;&gt;""),Fächeranerkennung!$C$9,"")</f>
        <v/>
      </c>
      <c r="C16" s="61" t="str">
        <f>IF(AND(Fächeranerkennung!AD48&lt;&gt;"",Fächeranerkennung!$E$12&lt;&gt;""),Fächeranerkennung!$E$12,"")</f>
        <v/>
      </c>
      <c r="D16" s="61" t="str">
        <f>IF(ISERROR(VLOOKUP(Fächeranerkennung!AD48,Fächeranerkennung!$A$17:$E$19,2)),"",VLOOKUP(Fächeranerkennung!AD48,Fächeranerkennung!$A$17:$E$19,2))</f>
        <v/>
      </c>
      <c r="E16" s="61" t="str">
        <f>IF(ISERROR(VLOOKUP(Fächeranerkennung!AD48,Fächeranerkennung!$A$17:$E$19,5)),"",VLOOKUP(Fächeranerkennung!AD48,Fächeranerkennung!$A$17:$E$19,5))</f>
        <v/>
      </c>
      <c r="F16" s="61" t="str">
        <f>IF(ISERROR(VLOOKUP(Fächeranerkennung!AD48,Fächeranerkennung!$A$17:$I$19,9)),"",VLOOKUP(Fächeranerkennung!AD48,Fächeranerkennung!$A$17:$I$19,9))</f>
        <v/>
      </c>
      <c r="G16" s="61" t="str">
        <f>IF(Fächeranerkennung!D48&lt;&gt;"",Fächeranerkennung!D48,"")</f>
        <v/>
      </c>
      <c r="H16" s="61" t="str">
        <f>IF(Fächeranerkennung!E48&lt;&gt;"",Fächeranerkennung!E48,"")</f>
        <v/>
      </c>
      <c r="I16" s="61" t="str">
        <f>IF(Fächeranerkennung!H48&lt;&gt;"",Fächeranerkennung!H48,"")</f>
        <v/>
      </c>
      <c r="J16" s="61" t="str">
        <f>IF(AND(Fächeranerkennung!AD48&lt;&gt;"",Fächeranerkennung!$E$13&lt;&gt;""),CONCATENATE(IF(Fächeranerkennung!$C$12="Bachelor","BA ",IF(Fächeranerkennung!$C$12="Master","MA ","")),VLOOKUP(Fächeranerkennung!$C$11,Hochschulen!$F$1:$H$4,3,FALSE),",  PO ",Fächeranerkennung!$E$13),"")</f>
        <v/>
      </c>
      <c r="K16" s="61" t="str">
        <f>IF(Fächeranerkennung!I48&lt;&gt;"",Fächeranerkennung!I48,"")</f>
        <v/>
      </c>
      <c r="L16" s="61" t="str">
        <f>IF(Fächeranerkennung!K48&lt;&gt;"",Fächeranerkennung!K48,"")</f>
        <v/>
      </c>
      <c r="M16" s="61" t="str">
        <f>IF(Fächeranerkennung!M48&lt;&gt;"",Fächeranerkennung!M48,"")</f>
        <v/>
      </c>
      <c r="N16" s="61" t="str">
        <f>IF(Fächeranerkennung!L48&lt;&gt;"",Fächeranerkennung!L48,"")</f>
        <v/>
      </c>
    </row>
    <row r="17" spans="1:14" x14ac:dyDescent="0.45">
      <c r="A17" s="60" t="str">
        <f>IF(AND(Fächeranerkennung!AD49&lt;&gt;"",Fächeranerkennung!$H$10&lt;&gt;""),Fächeranerkennung!$H$10,"")</f>
        <v/>
      </c>
      <c r="B17" s="61" t="str">
        <f>IF(AND(Fächeranerkennung!AD49&lt;&gt;"",Fächeranerkennung!$C$9&lt;&gt;""),Fächeranerkennung!$C$9,"")</f>
        <v/>
      </c>
      <c r="C17" s="61" t="str">
        <f>IF(AND(Fächeranerkennung!AD49&lt;&gt;"",Fächeranerkennung!$E$12&lt;&gt;""),Fächeranerkennung!$E$12,"")</f>
        <v/>
      </c>
      <c r="D17" s="61" t="str">
        <f>IF(ISERROR(VLOOKUP(Fächeranerkennung!AD49,Fächeranerkennung!$A$17:$E$19,2)),"",VLOOKUP(Fächeranerkennung!AD49,Fächeranerkennung!$A$17:$E$19,2))</f>
        <v/>
      </c>
      <c r="E17" s="61" t="str">
        <f>IF(ISERROR(VLOOKUP(Fächeranerkennung!AD49,Fächeranerkennung!$A$17:$E$19,5)),"",VLOOKUP(Fächeranerkennung!AD49,Fächeranerkennung!$A$17:$E$19,5))</f>
        <v/>
      </c>
      <c r="F17" s="61" t="str">
        <f>IF(ISERROR(VLOOKUP(Fächeranerkennung!AD49,Fächeranerkennung!$A$17:$I$19,9)),"",VLOOKUP(Fächeranerkennung!AD49,Fächeranerkennung!$A$17:$I$19,9))</f>
        <v/>
      </c>
      <c r="G17" s="61" t="str">
        <f>IF(Fächeranerkennung!D49&lt;&gt;"",Fächeranerkennung!D49,"")</f>
        <v/>
      </c>
      <c r="H17" s="61" t="str">
        <f>IF(Fächeranerkennung!E49&lt;&gt;"",Fächeranerkennung!E49,"")</f>
        <v/>
      </c>
      <c r="I17" s="61" t="str">
        <f>IF(Fächeranerkennung!H49&lt;&gt;"",Fächeranerkennung!H49,"")</f>
        <v/>
      </c>
      <c r="J17" s="61" t="str">
        <f>IF(AND(Fächeranerkennung!AD49&lt;&gt;"",Fächeranerkennung!$E$13&lt;&gt;""),CONCATENATE(IF(Fächeranerkennung!$C$12="Bachelor","BA ",IF(Fächeranerkennung!$C$12="Master","MA ","")),VLOOKUP(Fächeranerkennung!$C$11,Hochschulen!$F$1:$H$4,3,FALSE),",  PO ",Fächeranerkennung!$E$13),"")</f>
        <v/>
      </c>
      <c r="K17" s="61" t="str">
        <f>IF(Fächeranerkennung!I49&lt;&gt;"",Fächeranerkennung!I49,"")</f>
        <v/>
      </c>
      <c r="L17" s="61" t="str">
        <f>IF(Fächeranerkennung!K49&lt;&gt;"",Fächeranerkennung!K49,"")</f>
        <v/>
      </c>
      <c r="M17" s="61" t="str">
        <f>IF(Fächeranerkennung!M49&lt;&gt;"",Fächeranerkennung!M49,"")</f>
        <v/>
      </c>
      <c r="N17" s="61" t="str">
        <f>IF(Fächeranerkennung!L49&lt;&gt;"",Fächeranerkennung!L49,"")</f>
        <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2:N88"/>
  <sheetViews>
    <sheetView workbookViewId="0">
      <selection activeCell="C33" sqref="C33"/>
    </sheetView>
  </sheetViews>
  <sheetFormatPr baseColWidth="10" defaultRowHeight="14.25" x14ac:dyDescent="0.45"/>
  <cols>
    <col min="1" max="1" width="37.1328125" customWidth="1"/>
    <col min="2" max="2" width="7.73046875" customWidth="1"/>
    <col min="3" max="4" width="12.1328125" customWidth="1"/>
    <col min="5" max="5" width="8.59765625" customWidth="1"/>
    <col min="6" max="6" width="14.265625" customWidth="1"/>
    <col min="7" max="7" width="15.73046875" bestFit="1" customWidth="1"/>
    <col min="8" max="8" width="47.73046875" customWidth="1"/>
    <col min="9" max="9" width="25.73046875" customWidth="1"/>
  </cols>
  <sheetData>
    <row r="2" spans="1:14" x14ac:dyDescent="0.45">
      <c r="A2" s="7" t="s">
        <v>9</v>
      </c>
      <c r="B2" s="7" t="s">
        <v>5</v>
      </c>
      <c r="C2" s="7" t="s">
        <v>10</v>
      </c>
      <c r="D2" s="7" t="s">
        <v>11</v>
      </c>
      <c r="E2" s="7" t="s">
        <v>13</v>
      </c>
      <c r="F2" s="7" t="s">
        <v>14</v>
      </c>
      <c r="G2" s="7" t="s">
        <v>12</v>
      </c>
      <c r="H2" s="7" t="s">
        <v>1</v>
      </c>
      <c r="I2" s="7" t="s">
        <v>315</v>
      </c>
      <c r="N2" s="7" t="s">
        <v>316</v>
      </c>
    </row>
    <row r="3" spans="1:14" x14ac:dyDescent="0.45">
      <c r="A3" t="s">
        <v>105</v>
      </c>
      <c r="B3">
        <v>4</v>
      </c>
      <c r="C3" t="s">
        <v>16</v>
      </c>
      <c r="D3" t="s">
        <v>17</v>
      </c>
      <c r="E3" t="s">
        <v>96</v>
      </c>
      <c r="F3">
        <v>4</v>
      </c>
      <c r="G3" t="s">
        <v>36</v>
      </c>
      <c r="H3" s="1" t="s">
        <v>37</v>
      </c>
      <c r="I3" t="str">
        <f t="shared" ref="I3:I36" si="0">IF(LEFT(A3,1)="*",IF(LEFT(A2,1)="*",A1,A2)&amp;"#"&amp;A3,A3)</f>
        <v>Anwendungsprogrammierung</v>
      </c>
      <c r="N3" t="s">
        <v>38</v>
      </c>
    </row>
    <row r="4" spans="1:14" x14ac:dyDescent="0.45">
      <c r="A4" t="s">
        <v>106</v>
      </c>
      <c r="B4">
        <v>4</v>
      </c>
      <c r="C4" t="s">
        <v>16</v>
      </c>
      <c r="D4" t="s">
        <v>17</v>
      </c>
      <c r="E4" t="s">
        <v>96</v>
      </c>
      <c r="F4">
        <v>4</v>
      </c>
      <c r="G4" t="s">
        <v>71</v>
      </c>
      <c r="H4" s="1" t="s">
        <v>72</v>
      </c>
      <c r="I4" t="str">
        <f t="shared" si="0"/>
        <v>Betriebliche Informationssysteme</v>
      </c>
      <c r="N4" s="3" t="s">
        <v>312</v>
      </c>
    </row>
    <row r="5" spans="1:14" x14ac:dyDescent="0.45">
      <c r="A5" t="s">
        <v>137</v>
      </c>
      <c r="B5">
        <v>4</v>
      </c>
      <c r="C5" t="s">
        <v>16</v>
      </c>
      <c r="D5" t="s">
        <v>23</v>
      </c>
      <c r="E5" t="s">
        <v>96</v>
      </c>
      <c r="F5">
        <v>4</v>
      </c>
      <c r="G5" t="s">
        <v>46</v>
      </c>
      <c r="H5" s="1" t="s">
        <v>47</v>
      </c>
      <c r="I5" t="str">
        <f t="shared" si="0"/>
        <v>Bioenergie</v>
      </c>
      <c r="N5" t="s">
        <v>35</v>
      </c>
    </row>
    <row r="6" spans="1:14" x14ac:dyDescent="0.45">
      <c r="A6" t="s">
        <v>369</v>
      </c>
      <c r="B6">
        <v>8</v>
      </c>
      <c r="C6" t="s">
        <v>16</v>
      </c>
      <c r="D6" t="s">
        <v>17</v>
      </c>
      <c r="E6" t="s">
        <v>82</v>
      </c>
      <c r="F6">
        <v>6</v>
      </c>
      <c r="G6" t="s">
        <v>370</v>
      </c>
      <c r="H6" s="1" t="s">
        <v>371</v>
      </c>
      <c r="I6" t="str">
        <f>IF(LEFT(A6,1)="*",IF(LEFT(A4,1)="*",A3,A4)&amp;"#"&amp;A6,A6)</f>
        <v>CA-Methoden</v>
      </c>
      <c r="N6" t="s">
        <v>15</v>
      </c>
    </row>
    <row r="7" spans="1:14" x14ac:dyDescent="0.45">
      <c r="A7" t="s">
        <v>38</v>
      </c>
      <c r="B7">
        <v>5</v>
      </c>
      <c r="C7" t="s">
        <v>16</v>
      </c>
      <c r="D7" t="s">
        <v>17</v>
      </c>
      <c r="E7" t="s">
        <v>18</v>
      </c>
      <c r="F7">
        <v>2</v>
      </c>
      <c r="G7" t="s">
        <v>111</v>
      </c>
      <c r="H7" s="1" t="s">
        <v>112</v>
      </c>
      <c r="I7" t="str">
        <f>IF(LEFT(A7,1)="*",IF(LEFT(A4,1)="*",A3,A4)&amp;"#"&amp;A7,A7)</f>
        <v>Computergestützte Entwurfsmethoden</v>
      </c>
      <c r="N7" t="s">
        <v>26</v>
      </c>
    </row>
    <row r="8" spans="1:14" x14ac:dyDescent="0.45">
      <c r="A8" t="s">
        <v>44</v>
      </c>
      <c r="B8">
        <v>7</v>
      </c>
      <c r="C8" t="s">
        <v>16</v>
      </c>
      <c r="D8" t="s">
        <v>17</v>
      </c>
      <c r="E8" t="s">
        <v>18</v>
      </c>
      <c r="F8">
        <v>3</v>
      </c>
      <c r="G8" t="s">
        <v>326</v>
      </c>
      <c r="H8" s="1" t="s">
        <v>327</v>
      </c>
      <c r="I8" t="str">
        <f>IF(LEFT(A8,1)="*",IF(LEFT(A7,1)="*",A4,A7)&amp;"#"&amp;A8,A8)</f>
        <v>Dynamik</v>
      </c>
      <c r="N8" t="s">
        <v>43</v>
      </c>
    </row>
    <row r="9" spans="1:14" x14ac:dyDescent="0.45">
      <c r="A9" s="3" t="s">
        <v>312</v>
      </c>
      <c r="B9">
        <v>6</v>
      </c>
      <c r="C9" t="s">
        <v>16</v>
      </c>
      <c r="D9" t="s">
        <v>17</v>
      </c>
      <c r="E9" t="s">
        <v>18</v>
      </c>
      <c r="F9">
        <v>1</v>
      </c>
      <c r="G9" t="s">
        <v>116</v>
      </c>
      <c r="H9" s="1" t="s">
        <v>189</v>
      </c>
      <c r="I9" t="str">
        <f t="shared" si="0"/>
        <v>Elektrotechnik / Elektronik</v>
      </c>
      <c r="N9" s="4" t="s">
        <v>40</v>
      </c>
    </row>
    <row r="10" spans="1:14" x14ac:dyDescent="0.45">
      <c r="A10" s="3" t="s">
        <v>32</v>
      </c>
      <c r="B10">
        <v>3</v>
      </c>
      <c r="C10" t="s">
        <v>22</v>
      </c>
      <c r="D10" t="s">
        <v>23</v>
      </c>
      <c r="E10" t="s">
        <v>18</v>
      </c>
      <c r="F10">
        <v>1</v>
      </c>
      <c r="G10" t="s">
        <v>34</v>
      </c>
      <c r="H10" s="1" t="s">
        <v>189</v>
      </c>
      <c r="I10" t="str">
        <f t="shared" si="0"/>
        <v>Elektrotechnik / Elektronik#*Elektrot./Elektron. 1</v>
      </c>
      <c r="N10" t="s">
        <v>44</v>
      </c>
    </row>
    <row r="11" spans="1:14" x14ac:dyDescent="0.45">
      <c r="A11" s="3" t="s">
        <v>33</v>
      </c>
      <c r="B11">
        <v>3</v>
      </c>
      <c r="C11" t="s">
        <v>22</v>
      </c>
      <c r="D11" t="s">
        <v>17</v>
      </c>
      <c r="E11" t="s">
        <v>18</v>
      </c>
      <c r="F11">
        <v>2</v>
      </c>
      <c r="G11" t="s">
        <v>34</v>
      </c>
      <c r="H11" s="1" t="s">
        <v>189</v>
      </c>
      <c r="I11" t="str">
        <f t="shared" si="0"/>
        <v>Elektrotechnik / Elektronik#*Elektrot./Elektron. 2</v>
      </c>
      <c r="N11" t="s">
        <v>62</v>
      </c>
    </row>
    <row r="12" spans="1:14" x14ac:dyDescent="0.45">
      <c r="A12" t="s">
        <v>83</v>
      </c>
      <c r="B12">
        <v>6</v>
      </c>
      <c r="C12" t="s">
        <v>16</v>
      </c>
      <c r="D12" t="s">
        <v>17</v>
      </c>
      <c r="E12" t="s">
        <v>82</v>
      </c>
      <c r="F12">
        <v>6</v>
      </c>
      <c r="G12" t="s">
        <v>201</v>
      </c>
      <c r="H12" s="1" t="s">
        <v>202</v>
      </c>
      <c r="I12" t="str">
        <f t="shared" si="0"/>
        <v>Energietechnik und Strömungsmaschinen</v>
      </c>
      <c r="N12" t="s">
        <v>45</v>
      </c>
    </row>
    <row r="13" spans="1:14" x14ac:dyDescent="0.45">
      <c r="A13" t="s">
        <v>97</v>
      </c>
      <c r="B13">
        <v>4</v>
      </c>
      <c r="C13" t="s">
        <v>16</v>
      </c>
      <c r="D13" t="s">
        <v>17</v>
      </c>
      <c r="E13" t="s">
        <v>96</v>
      </c>
      <c r="F13">
        <v>4</v>
      </c>
      <c r="G13" t="s">
        <v>87</v>
      </c>
      <c r="H13" s="1" t="s">
        <v>88</v>
      </c>
      <c r="I13" t="str">
        <f t="shared" si="0"/>
        <v>Enterprise Ressource Planing</v>
      </c>
      <c r="N13" t="s">
        <v>66</v>
      </c>
    </row>
    <row r="14" spans="1:14" x14ac:dyDescent="0.45">
      <c r="A14" t="s">
        <v>74</v>
      </c>
      <c r="B14">
        <v>5</v>
      </c>
      <c r="C14" t="s">
        <v>16</v>
      </c>
      <c r="D14" t="s">
        <v>23</v>
      </c>
      <c r="E14" t="s">
        <v>18</v>
      </c>
      <c r="F14">
        <v>5</v>
      </c>
      <c r="G14" t="s">
        <v>334</v>
      </c>
      <c r="H14" s="1"/>
      <c r="I14" t="str">
        <f t="shared" si="0"/>
        <v>Entwicklungsprojekt</v>
      </c>
    </row>
    <row r="15" spans="1:14" x14ac:dyDescent="0.45">
      <c r="A15" t="s">
        <v>63</v>
      </c>
      <c r="B15">
        <v>8</v>
      </c>
      <c r="C15" t="s">
        <v>16</v>
      </c>
      <c r="D15" t="s">
        <v>17</v>
      </c>
      <c r="E15" t="s">
        <v>18</v>
      </c>
      <c r="F15" s="6">
        <v>4</v>
      </c>
      <c r="G15" t="s">
        <v>64</v>
      </c>
      <c r="H15" s="1" t="s">
        <v>65</v>
      </c>
      <c r="I15" t="str">
        <f t="shared" si="0"/>
        <v>Fertigungsverfahren</v>
      </c>
    </row>
    <row r="16" spans="1:14" x14ac:dyDescent="0.45">
      <c r="A16" t="s">
        <v>70</v>
      </c>
      <c r="B16">
        <v>5</v>
      </c>
      <c r="C16" t="s">
        <v>22</v>
      </c>
      <c r="D16" t="s">
        <v>17</v>
      </c>
      <c r="E16" t="s">
        <v>18</v>
      </c>
      <c r="F16">
        <v>4</v>
      </c>
      <c r="G16" t="s">
        <v>64</v>
      </c>
      <c r="H16" s="1" t="s">
        <v>65</v>
      </c>
      <c r="I16" t="str">
        <f t="shared" si="0"/>
        <v>Fertigungsverfahren#*Fertigungsverfahren</v>
      </c>
      <c r="N16" s="3"/>
    </row>
    <row r="17" spans="1:14" x14ac:dyDescent="0.45">
      <c r="A17" t="s">
        <v>69</v>
      </c>
      <c r="B17">
        <v>3</v>
      </c>
      <c r="C17" t="s">
        <v>22</v>
      </c>
      <c r="D17" t="s">
        <v>17</v>
      </c>
      <c r="E17" t="s">
        <v>18</v>
      </c>
      <c r="F17">
        <v>3</v>
      </c>
      <c r="G17" t="s">
        <v>64</v>
      </c>
      <c r="H17" s="1" t="s">
        <v>65</v>
      </c>
      <c r="I17" t="str">
        <f t="shared" si="0"/>
        <v>Fertigungsverfahren#*Rapid Prototyping</v>
      </c>
      <c r="N17" s="4"/>
    </row>
    <row r="18" spans="1:14" x14ac:dyDescent="0.45">
      <c r="A18" t="s">
        <v>48</v>
      </c>
      <c r="B18">
        <v>9</v>
      </c>
      <c r="C18" t="s">
        <v>16</v>
      </c>
      <c r="D18" t="s">
        <v>17</v>
      </c>
      <c r="E18" t="s">
        <v>18</v>
      </c>
      <c r="F18" s="6">
        <v>4</v>
      </c>
      <c r="G18" t="s">
        <v>58</v>
      </c>
      <c r="H18" s="1" t="s">
        <v>59</v>
      </c>
      <c r="I18" t="str">
        <f t="shared" si="0"/>
        <v>Fluidmechanik/-technik</v>
      </c>
    </row>
    <row r="19" spans="1:14" x14ac:dyDescent="0.45">
      <c r="A19" t="s">
        <v>54</v>
      </c>
      <c r="B19">
        <v>5</v>
      </c>
      <c r="C19" t="s">
        <v>22</v>
      </c>
      <c r="D19" t="s">
        <v>23</v>
      </c>
      <c r="E19" t="s">
        <v>18</v>
      </c>
      <c r="F19">
        <v>3</v>
      </c>
      <c r="G19" t="s">
        <v>80</v>
      </c>
      <c r="H19" s="1" t="s">
        <v>81</v>
      </c>
      <c r="I19" t="str">
        <f t="shared" si="0"/>
        <v>Fluidmechanik/-technik#*Fluidmechanik</v>
      </c>
      <c r="N19" s="4"/>
    </row>
    <row r="20" spans="1:14" x14ac:dyDescent="0.45">
      <c r="A20" t="s">
        <v>56</v>
      </c>
      <c r="B20">
        <v>4</v>
      </c>
      <c r="C20" t="s">
        <v>22</v>
      </c>
      <c r="D20" t="s">
        <v>17</v>
      </c>
      <c r="E20" t="s">
        <v>18</v>
      </c>
      <c r="F20">
        <v>4</v>
      </c>
      <c r="G20" t="s">
        <v>58</v>
      </c>
      <c r="H20" s="1" t="s">
        <v>59</v>
      </c>
      <c r="I20" t="str">
        <f t="shared" si="0"/>
        <v>Fluidmechanik/-technik#*Fluidtechnik</v>
      </c>
      <c r="N20" s="5"/>
    </row>
    <row r="21" spans="1:14" x14ac:dyDescent="0.45">
      <c r="A21" t="s">
        <v>35</v>
      </c>
      <c r="B21">
        <v>8</v>
      </c>
      <c r="C21" t="s">
        <v>16</v>
      </c>
      <c r="D21" t="s">
        <v>17</v>
      </c>
      <c r="E21" t="s">
        <v>18</v>
      </c>
      <c r="F21">
        <v>1</v>
      </c>
      <c r="G21" t="s">
        <v>36</v>
      </c>
      <c r="H21" s="1" t="s">
        <v>37</v>
      </c>
      <c r="I21" t="str">
        <f t="shared" si="0"/>
        <v>Informatik</v>
      </c>
      <c r="N21" s="5"/>
    </row>
    <row r="22" spans="1:14" x14ac:dyDescent="0.45">
      <c r="A22" t="s">
        <v>49</v>
      </c>
      <c r="B22">
        <v>5</v>
      </c>
      <c r="C22" t="s">
        <v>22</v>
      </c>
      <c r="D22" t="s">
        <v>17</v>
      </c>
      <c r="E22" t="s">
        <v>18</v>
      </c>
      <c r="F22">
        <v>1</v>
      </c>
      <c r="G22" t="s">
        <v>36</v>
      </c>
      <c r="H22" s="1" t="s">
        <v>37</v>
      </c>
      <c r="I22" t="str">
        <f t="shared" si="0"/>
        <v>Informatik#*Informatik 1</v>
      </c>
    </row>
    <row r="23" spans="1:14" x14ac:dyDescent="0.45">
      <c r="A23" t="s">
        <v>50</v>
      </c>
      <c r="B23">
        <v>3</v>
      </c>
      <c r="C23" t="s">
        <v>22</v>
      </c>
      <c r="D23" t="s">
        <v>17</v>
      </c>
      <c r="E23" t="s">
        <v>18</v>
      </c>
      <c r="F23">
        <v>2</v>
      </c>
      <c r="G23" t="s">
        <v>36</v>
      </c>
      <c r="H23" s="1" t="s">
        <v>37</v>
      </c>
      <c r="I23" t="str">
        <f t="shared" si="0"/>
        <v>Informatik#*Informatik 2</v>
      </c>
    </row>
    <row r="24" spans="1:14" x14ac:dyDescent="0.45">
      <c r="A24" t="s">
        <v>79</v>
      </c>
      <c r="B24">
        <v>7</v>
      </c>
      <c r="C24" t="s">
        <v>16</v>
      </c>
      <c r="D24" t="s">
        <v>17</v>
      </c>
      <c r="E24" t="s">
        <v>82</v>
      </c>
      <c r="F24">
        <v>6</v>
      </c>
      <c r="G24" t="s">
        <v>130</v>
      </c>
      <c r="H24" s="1" t="s">
        <v>131</v>
      </c>
      <c r="I24" t="str">
        <f t="shared" si="0"/>
        <v>Konstruktionstechnik</v>
      </c>
    </row>
    <row r="25" spans="1:14" x14ac:dyDescent="0.45">
      <c r="A25" t="s">
        <v>62</v>
      </c>
      <c r="B25">
        <v>14</v>
      </c>
      <c r="C25" t="s">
        <v>16</v>
      </c>
      <c r="D25" t="s">
        <v>17</v>
      </c>
      <c r="E25" t="s">
        <v>18</v>
      </c>
      <c r="F25" s="6">
        <v>4</v>
      </c>
      <c r="G25" t="s">
        <v>192</v>
      </c>
      <c r="H25" s="1" t="s">
        <v>193</v>
      </c>
      <c r="I25" t="str">
        <f t="shared" si="0"/>
        <v>Maschinenelemente</v>
      </c>
    </row>
    <row r="26" spans="1:14" x14ac:dyDescent="0.45">
      <c r="A26" t="s">
        <v>187</v>
      </c>
      <c r="B26">
        <v>4</v>
      </c>
      <c r="C26" t="s">
        <v>39</v>
      </c>
      <c r="D26" t="s">
        <v>17</v>
      </c>
      <c r="E26" t="s">
        <v>18</v>
      </c>
      <c r="F26" s="6">
        <v>4</v>
      </c>
      <c r="G26" t="s">
        <v>140</v>
      </c>
      <c r="H26" s="1" t="s">
        <v>141</v>
      </c>
      <c r="I26" t="str">
        <f t="shared" si="0"/>
        <v>Maschinenelemente#*CAD-Praktikum</v>
      </c>
    </row>
    <row r="27" spans="1:14" x14ac:dyDescent="0.45">
      <c r="A27" t="s">
        <v>188</v>
      </c>
      <c r="B27">
        <v>10</v>
      </c>
      <c r="C27" t="s">
        <v>16</v>
      </c>
      <c r="D27" t="s">
        <v>17</v>
      </c>
      <c r="E27" t="s">
        <v>18</v>
      </c>
      <c r="F27">
        <v>4</v>
      </c>
      <c r="G27" t="s">
        <v>111</v>
      </c>
      <c r="H27" s="1" t="s">
        <v>112</v>
      </c>
      <c r="I27" t="str">
        <f t="shared" si="0"/>
        <v>Maschinenelemente#*Maschinenelemente 1&amp;2</v>
      </c>
    </row>
    <row r="28" spans="1:14" x14ac:dyDescent="0.45">
      <c r="A28" t="s">
        <v>15</v>
      </c>
      <c r="B28">
        <v>14</v>
      </c>
      <c r="C28" t="s">
        <v>16</v>
      </c>
      <c r="D28" t="s">
        <v>17</v>
      </c>
      <c r="E28" t="s">
        <v>18</v>
      </c>
      <c r="F28">
        <v>1</v>
      </c>
      <c r="G28" t="s">
        <v>20</v>
      </c>
      <c r="H28" s="1" t="s">
        <v>21</v>
      </c>
      <c r="I28" t="str">
        <f t="shared" si="0"/>
        <v>Mathematik</v>
      </c>
    </row>
    <row r="29" spans="1:14" x14ac:dyDescent="0.45">
      <c r="A29" t="s">
        <v>24</v>
      </c>
      <c r="B29">
        <v>8</v>
      </c>
      <c r="C29" t="s">
        <v>22</v>
      </c>
      <c r="D29" t="s">
        <v>23</v>
      </c>
      <c r="E29" t="s">
        <v>18</v>
      </c>
      <c r="F29">
        <v>1</v>
      </c>
      <c r="G29" t="s">
        <v>19</v>
      </c>
      <c r="H29" s="1" t="s">
        <v>21</v>
      </c>
      <c r="I29" t="str">
        <f t="shared" si="0"/>
        <v>Mathematik#*Mathematik 1</v>
      </c>
    </row>
    <row r="30" spans="1:14" x14ac:dyDescent="0.45">
      <c r="A30" t="s">
        <v>25</v>
      </c>
      <c r="B30">
        <v>6</v>
      </c>
      <c r="C30" t="s">
        <v>22</v>
      </c>
      <c r="D30" t="s">
        <v>17</v>
      </c>
      <c r="E30" t="s">
        <v>18</v>
      </c>
      <c r="F30">
        <v>2</v>
      </c>
      <c r="G30" t="s">
        <v>19</v>
      </c>
      <c r="H30" s="1" t="s">
        <v>21</v>
      </c>
      <c r="I30" t="str">
        <f t="shared" si="0"/>
        <v>Mathematik#*Mathematik 2</v>
      </c>
    </row>
    <row r="31" spans="1:14" x14ac:dyDescent="0.45">
      <c r="A31" t="s">
        <v>372</v>
      </c>
      <c r="B31">
        <v>7</v>
      </c>
      <c r="C31" t="s">
        <v>16</v>
      </c>
      <c r="D31" t="s">
        <v>17</v>
      </c>
      <c r="E31" t="s">
        <v>82</v>
      </c>
      <c r="F31">
        <v>6</v>
      </c>
      <c r="G31" t="s">
        <v>203</v>
      </c>
      <c r="H31" s="1" t="s">
        <v>204</v>
      </c>
      <c r="I31" t="str">
        <f t="shared" si="0"/>
        <v>Messtechnik und Fügetechnik</v>
      </c>
    </row>
    <row r="32" spans="1:14" x14ac:dyDescent="0.45">
      <c r="A32" t="s">
        <v>99</v>
      </c>
      <c r="B32">
        <v>4</v>
      </c>
      <c r="C32" t="s">
        <v>16</v>
      </c>
      <c r="D32" t="s">
        <v>17</v>
      </c>
      <c r="E32" t="s">
        <v>96</v>
      </c>
      <c r="F32">
        <v>4</v>
      </c>
      <c r="G32" t="s">
        <v>41</v>
      </c>
      <c r="H32" s="1" t="s">
        <v>42</v>
      </c>
      <c r="I32" t="str">
        <f t="shared" si="0"/>
        <v>Oberflächentechnik</v>
      </c>
    </row>
    <row r="33" spans="1:9" x14ac:dyDescent="0.45">
      <c r="A33" t="s">
        <v>66</v>
      </c>
      <c r="B33">
        <v>11</v>
      </c>
      <c r="C33" t="s">
        <v>16</v>
      </c>
      <c r="D33" t="s">
        <v>23</v>
      </c>
      <c r="E33" t="s">
        <v>18</v>
      </c>
      <c r="F33">
        <v>5</v>
      </c>
      <c r="G33" t="s">
        <v>194</v>
      </c>
      <c r="H33" s="1" t="s">
        <v>195</v>
      </c>
      <c r="I33" t="str">
        <f t="shared" si="0"/>
        <v>Organisation und Fremdsprache</v>
      </c>
    </row>
    <row r="34" spans="1:9" x14ac:dyDescent="0.45">
      <c r="A34" t="s">
        <v>26</v>
      </c>
      <c r="B34">
        <v>9</v>
      </c>
      <c r="C34" t="s">
        <v>16</v>
      </c>
      <c r="D34" t="s">
        <v>17</v>
      </c>
      <c r="E34" t="s">
        <v>18</v>
      </c>
      <c r="F34">
        <v>1</v>
      </c>
      <c r="G34" t="s">
        <v>350</v>
      </c>
      <c r="H34" s="1" t="s">
        <v>31</v>
      </c>
      <c r="I34" t="str">
        <f t="shared" si="0"/>
        <v>Physik</v>
      </c>
    </row>
    <row r="35" spans="1:9" x14ac:dyDescent="0.45">
      <c r="A35" s="3" t="s">
        <v>27</v>
      </c>
      <c r="B35">
        <v>5</v>
      </c>
      <c r="C35" t="s">
        <v>22</v>
      </c>
      <c r="D35" t="s">
        <v>23</v>
      </c>
      <c r="E35" t="s">
        <v>18</v>
      </c>
      <c r="F35">
        <v>1</v>
      </c>
      <c r="G35" t="s">
        <v>350</v>
      </c>
      <c r="H35" s="1" t="s">
        <v>31</v>
      </c>
      <c r="I35" t="str">
        <f t="shared" si="0"/>
        <v>Physik#*Physik 1</v>
      </c>
    </row>
    <row r="36" spans="1:9" x14ac:dyDescent="0.45">
      <c r="A36" s="4" t="s">
        <v>28</v>
      </c>
      <c r="B36">
        <v>4</v>
      </c>
      <c r="C36" t="s">
        <v>22</v>
      </c>
      <c r="D36" t="s">
        <v>17</v>
      </c>
      <c r="E36" t="s">
        <v>18</v>
      </c>
      <c r="F36">
        <v>2</v>
      </c>
      <c r="G36" t="s">
        <v>350</v>
      </c>
      <c r="H36" s="1" t="s">
        <v>31</v>
      </c>
      <c r="I36" t="str">
        <f t="shared" si="0"/>
        <v>Physik#*Physik 2</v>
      </c>
    </row>
    <row r="37" spans="1:9" x14ac:dyDescent="0.45">
      <c r="A37" t="s">
        <v>85</v>
      </c>
      <c r="B37">
        <v>11</v>
      </c>
      <c r="C37" t="s">
        <v>16</v>
      </c>
      <c r="D37" t="s">
        <v>17</v>
      </c>
      <c r="E37" t="s">
        <v>82</v>
      </c>
      <c r="F37">
        <v>6</v>
      </c>
      <c r="G37" t="s">
        <v>87</v>
      </c>
      <c r="H37" s="1" t="s">
        <v>88</v>
      </c>
      <c r="I37" t="str">
        <f t="shared" ref="I37:I68" si="1">IF(LEFT(A37,1)="*",IF(LEFT(A36,1)="*",A35,A36)&amp;"#"&amp;A37,A37)</f>
        <v>Produktionslogistik</v>
      </c>
    </row>
    <row r="38" spans="1:9" x14ac:dyDescent="0.45">
      <c r="A38" t="s">
        <v>89</v>
      </c>
      <c r="B38">
        <v>8</v>
      </c>
      <c r="C38" t="s">
        <v>16</v>
      </c>
      <c r="D38" t="s">
        <v>17</v>
      </c>
      <c r="E38" t="s">
        <v>82</v>
      </c>
      <c r="F38">
        <v>6</v>
      </c>
      <c r="G38" t="s">
        <v>91</v>
      </c>
      <c r="H38" s="1" t="s">
        <v>92</v>
      </c>
      <c r="I38" t="str">
        <f t="shared" si="1"/>
        <v>Produktionstechnik</v>
      </c>
    </row>
    <row r="39" spans="1:9" x14ac:dyDescent="0.45">
      <c r="A39" t="s">
        <v>196</v>
      </c>
      <c r="B39">
        <v>14</v>
      </c>
      <c r="C39" t="s">
        <v>16</v>
      </c>
      <c r="D39" t="s">
        <v>17</v>
      </c>
      <c r="E39" t="s">
        <v>18</v>
      </c>
      <c r="F39">
        <v>5</v>
      </c>
      <c r="G39" t="s">
        <v>197</v>
      </c>
      <c r="H39" s="1" t="s">
        <v>198</v>
      </c>
      <c r="I39" t="str">
        <f t="shared" si="1"/>
        <v>Produktsicherheit und Qualitätsmanagement</v>
      </c>
    </row>
    <row r="40" spans="1:9" x14ac:dyDescent="0.45">
      <c r="A40" t="s">
        <v>100</v>
      </c>
      <c r="B40">
        <v>4</v>
      </c>
      <c r="C40" t="s">
        <v>16</v>
      </c>
      <c r="D40" t="s">
        <v>17</v>
      </c>
      <c r="E40" t="s">
        <v>96</v>
      </c>
      <c r="F40">
        <v>4</v>
      </c>
      <c r="G40" t="s">
        <v>326</v>
      </c>
      <c r="H40" s="1" t="s">
        <v>327</v>
      </c>
      <c r="I40" t="str">
        <f t="shared" si="1"/>
        <v>Projektmanagement</v>
      </c>
    </row>
    <row r="41" spans="1:9" x14ac:dyDescent="0.45">
      <c r="A41" t="s">
        <v>101</v>
      </c>
      <c r="B41">
        <v>4</v>
      </c>
      <c r="C41" t="s">
        <v>16</v>
      </c>
      <c r="D41" t="s">
        <v>17</v>
      </c>
      <c r="E41" t="s">
        <v>96</v>
      </c>
      <c r="F41">
        <v>4</v>
      </c>
      <c r="G41" t="s">
        <v>36</v>
      </c>
      <c r="H41" s="1" t="s">
        <v>37</v>
      </c>
      <c r="I41" t="str">
        <f t="shared" si="1"/>
        <v>Rechnernetze</v>
      </c>
    </row>
    <row r="42" spans="1:9" x14ac:dyDescent="0.45">
      <c r="A42" t="s">
        <v>98</v>
      </c>
      <c r="B42">
        <v>4</v>
      </c>
      <c r="C42" t="s">
        <v>16</v>
      </c>
      <c r="D42" t="s">
        <v>23</v>
      </c>
      <c r="E42" t="s">
        <v>96</v>
      </c>
      <c r="F42">
        <v>4</v>
      </c>
      <c r="G42" t="s">
        <v>350</v>
      </c>
      <c r="H42" s="1" t="s">
        <v>31</v>
      </c>
      <c r="I42" t="str">
        <f t="shared" si="1"/>
        <v>Schlüsselqualifikation IBKN (siehe Katalog IBKN)</v>
      </c>
    </row>
    <row r="43" spans="1:9" x14ac:dyDescent="0.45">
      <c r="A43" t="s">
        <v>75</v>
      </c>
      <c r="B43">
        <v>5</v>
      </c>
      <c r="C43" t="s">
        <v>16</v>
      </c>
      <c r="D43" t="s">
        <v>17</v>
      </c>
      <c r="E43" t="s">
        <v>82</v>
      </c>
      <c r="F43">
        <v>6</v>
      </c>
      <c r="G43" t="s">
        <v>199</v>
      </c>
      <c r="H43" s="1" t="s">
        <v>200</v>
      </c>
      <c r="I43" t="str">
        <f t="shared" si="1"/>
        <v>Simulation der Konstruktion</v>
      </c>
    </row>
    <row r="44" spans="1:9" x14ac:dyDescent="0.45">
      <c r="A44" t="s">
        <v>102</v>
      </c>
      <c r="B44">
        <v>4</v>
      </c>
      <c r="C44" t="s">
        <v>16</v>
      </c>
      <c r="D44" t="s">
        <v>17</v>
      </c>
      <c r="E44" t="s">
        <v>96</v>
      </c>
      <c r="F44">
        <v>4</v>
      </c>
      <c r="G44" t="s">
        <v>103</v>
      </c>
      <c r="H44" s="1" t="s">
        <v>59</v>
      </c>
      <c r="I44" t="str">
        <f t="shared" si="1"/>
        <v>Simultaneous Engineering</v>
      </c>
    </row>
    <row r="45" spans="1:9" x14ac:dyDescent="0.45">
      <c r="A45" t="s">
        <v>43</v>
      </c>
      <c r="B45">
        <v>4</v>
      </c>
      <c r="C45" t="s">
        <v>16</v>
      </c>
      <c r="D45" t="s">
        <v>17</v>
      </c>
      <c r="E45" t="s">
        <v>18</v>
      </c>
      <c r="F45">
        <v>2</v>
      </c>
      <c r="G45" t="s">
        <v>326</v>
      </c>
      <c r="H45" s="1" t="s">
        <v>327</v>
      </c>
      <c r="I45" t="str">
        <f t="shared" si="1"/>
        <v>Statik</v>
      </c>
    </row>
    <row r="46" spans="1:9" x14ac:dyDescent="0.45">
      <c r="A46" t="s">
        <v>60</v>
      </c>
      <c r="B46">
        <v>8</v>
      </c>
      <c r="C46" t="s">
        <v>16</v>
      </c>
      <c r="D46" t="s">
        <v>17</v>
      </c>
      <c r="E46" t="s">
        <v>18</v>
      </c>
      <c r="F46">
        <v>4</v>
      </c>
      <c r="G46" t="s">
        <v>190</v>
      </c>
      <c r="H46" s="1" t="s">
        <v>191</v>
      </c>
      <c r="I46" t="str">
        <f t="shared" si="1"/>
        <v>Steuerungs- und Regelungstechnik</v>
      </c>
    </row>
    <row r="47" spans="1:9" x14ac:dyDescent="0.45">
      <c r="A47" t="s">
        <v>45</v>
      </c>
      <c r="B47">
        <v>6</v>
      </c>
      <c r="C47" t="s">
        <v>16</v>
      </c>
      <c r="D47" t="s">
        <v>17</v>
      </c>
      <c r="E47" t="s">
        <v>18</v>
      </c>
      <c r="F47">
        <v>3</v>
      </c>
      <c r="G47" t="s">
        <v>46</v>
      </c>
      <c r="H47" s="1" t="s">
        <v>47</v>
      </c>
      <c r="I47" t="str">
        <f t="shared" si="1"/>
        <v>Thermodynamik</v>
      </c>
    </row>
    <row r="48" spans="1:9" x14ac:dyDescent="0.45">
      <c r="A48" t="s">
        <v>104</v>
      </c>
      <c r="B48">
        <v>4</v>
      </c>
      <c r="C48" t="s">
        <v>16</v>
      </c>
      <c r="D48" t="s">
        <v>17</v>
      </c>
      <c r="E48" t="s">
        <v>96</v>
      </c>
      <c r="F48">
        <v>4</v>
      </c>
      <c r="G48" t="s">
        <v>46</v>
      </c>
      <c r="H48" s="1" t="s">
        <v>47</v>
      </c>
      <c r="I48" t="str">
        <f t="shared" si="1"/>
        <v>Verbrennungsmotoren</v>
      </c>
    </row>
    <row r="49" spans="1:9" x14ac:dyDescent="0.45">
      <c r="A49" s="4" t="s">
        <v>40</v>
      </c>
      <c r="B49">
        <v>11</v>
      </c>
      <c r="C49" t="s">
        <v>16</v>
      </c>
      <c r="D49" t="s">
        <v>17</v>
      </c>
      <c r="E49" t="s">
        <v>18</v>
      </c>
      <c r="F49">
        <v>1</v>
      </c>
      <c r="G49" t="s">
        <v>41</v>
      </c>
      <c r="H49" s="1" t="s">
        <v>42</v>
      </c>
      <c r="I49" t="str">
        <f t="shared" si="1"/>
        <v>Werkstofftechnik</v>
      </c>
    </row>
    <row r="50" spans="1:9" x14ac:dyDescent="0.45">
      <c r="A50" s="5" t="s">
        <v>51</v>
      </c>
      <c r="B50">
        <v>6</v>
      </c>
      <c r="C50" t="s">
        <v>22</v>
      </c>
      <c r="D50" t="s">
        <v>17</v>
      </c>
      <c r="E50" t="s">
        <v>18</v>
      </c>
      <c r="F50">
        <v>1</v>
      </c>
      <c r="G50" t="s">
        <v>41</v>
      </c>
      <c r="H50" s="1" t="s">
        <v>42</v>
      </c>
      <c r="I50" t="str">
        <f t="shared" si="1"/>
        <v>Werkstofftechnik#*Werkstofftechnik 1</v>
      </c>
    </row>
    <row r="51" spans="1:9" x14ac:dyDescent="0.45">
      <c r="A51" s="5" t="s">
        <v>52</v>
      </c>
      <c r="B51">
        <v>5</v>
      </c>
      <c r="C51" t="s">
        <v>22</v>
      </c>
      <c r="D51" t="s">
        <v>17</v>
      </c>
      <c r="E51" t="s">
        <v>18</v>
      </c>
      <c r="F51">
        <v>2</v>
      </c>
      <c r="G51" t="s">
        <v>41</v>
      </c>
      <c r="H51" s="1" t="s">
        <v>42</v>
      </c>
      <c r="I51" t="str">
        <f t="shared" si="1"/>
        <v>Werkstofftechnik#*Werkstofftechnik 2</v>
      </c>
    </row>
    <row r="52" spans="1:9" x14ac:dyDescent="0.45">
      <c r="A52" t="s">
        <v>216</v>
      </c>
      <c r="I52" t="str">
        <f t="shared" si="1"/>
        <v>ZZZ</v>
      </c>
    </row>
    <row r="53" spans="1:9" x14ac:dyDescent="0.45">
      <c r="A53" t="s">
        <v>216</v>
      </c>
      <c r="I53" t="str">
        <f t="shared" si="1"/>
        <v>ZZZ</v>
      </c>
    </row>
    <row r="54" spans="1:9" x14ac:dyDescent="0.45">
      <c r="A54" t="s">
        <v>216</v>
      </c>
      <c r="I54" t="str">
        <f t="shared" si="1"/>
        <v>ZZZ</v>
      </c>
    </row>
    <row r="55" spans="1:9" x14ac:dyDescent="0.45">
      <c r="A55" t="s">
        <v>216</v>
      </c>
      <c r="I55" t="str">
        <f t="shared" si="1"/>
        <v>ZZZ</v>
      </c>
    </row>
    <row r="56" spans="1:9" x14ac:dyDescent="0.45">
      <c r="A56" t="s">
        <v>216</v>
      </c>
      <c r="I56" t="str">
        <f t="shared" si="1"/>
        <v>ZZZ</v>
      </c>
    </row>
    <row r="57" spans="1:9" x14ac:dyDescent="0.45">
      <c r="A57" t="s">
        <v>216</v>
      </c>
      <c r="I57" t="str">
        <f t="shared" si="1"/>
        <v>ZZZ</v>
      </c>
    </row>
    <row r="58" spans="1:9" x14ac:dyDescent="0.45">
      <c r="A58" t="s">
        <v>216</v>
      </c>
      <c r="I58" t="str">
        <f t="shared" si="1"/>
        <v>ZZZ</v>
      </c>
    </row>
    <row r="59" spans="1:9" x14ac:dyDescent="0.45">
      <c r="A59" t="s">
        <v>216</v>
      </c>
      <c r="I59" t="str">
        <f t="shared" si="1"/>
        <v>ZZZ</v>
      </c>
    </row>
    <row r="60" spans="1:9" x14ac:dyDescent="0.45">
      <c r="A60" t="s">
        <v>216</v>
      </c>
      <c r="I60" t="str">
        <f t="shared" si="1"/>
        <v>ZZZ</v>
      </c>
    </row>
    <row r="61" spans="1:9" x14ac:dyDescent="0.45">
      <c r="A61" t="s">
        <v>216</v>
      </c>
      <c r="I61" t="str">
        <f t="shared" si="1"/>
        <v>ZZZ</v>
      </c>
    </row>
    <row r="62" spans="1:9" x14ac:dyDescent="0.45">
      <c r="A62" t="s">
        <v>216</v>
      </c>
      <c r="I62" t="str">
        <f t="shared" si="1"/>
        <v>ZZZ</v>
      </c>
    </row>
    <row r="63" spans="1:9" x14ac:dyDescent="0.45">
      <c r="A63" t="s">
        <v>216</v>
      </c>
      <c r="I63" t="str">
        <f t="shared" si="1"/>
        <v>ZZZ</v>
      </c>
    </row>
    <row r="64" spans="1:9" x14ac:dyDescent="0.45">
      <c r="A64" t="s">
        <v>216</v>
      </c>
      <c r="I64" t="str">
        <f t="shared" si="1"/>
        <v>ZZZ</v>
      </c>
    </row>
    <row r="65" spans="1:9" x14ac:dyDescent="0.45">
      <c r="A65" t="s">
        <v>216</v>
      </c>
      <c r="I65" t="str">
        <f t="shared" si="1"/>
        <v>ZZZ</v>
      </c>
    </row>
    <row r="66" spans="1:9" x14ac:dyDescent="0.45">
      <c r="A66" t="s">
        <v>216</v>
      </c>
      <c r="I66" t="str">
        <f t="shared" si="1"/>
        <v>ZZZ</v>
      </c>
    </row>
    <row r="67" spans="1:9" x14ac:dyDescent="0.45">
      <c r="A67" t="s">
        <v>216</v>
      </c>
      <c r="I67" t="str">
        <f t="shared" si="1"/>
        <v>ZZZ</v>
      </c>
    </row>
    <row r="68" spans="1:9" x14ac:dyDescent="0.45">
      <c r="A68" t="s">
        <v>216</v>
      </c>
      <c r="I68" t="str">
        <f t="shared" si="1"/>
        <v>ZZZ</v>
      </c>
    </row>
    <row r="69" spans="1:9" x14ac:dyDescent="0.45">
      <c r="A69" t="s">
        <v>216</v>
      </c>
      <c r="I69" t="str">
        <f t="shared" ref="I69:I88" si="2">IF(LEFT(A69,1)="*",IF(LEFT(A68,1)="*",A67,A68)&amp;"#"&amp;A69,A69)</f>
        <v>ZZZ</v>
      </c>
    </row>
    <row r="70" spans="1:9" x14ac:dyDescent="0.45">
      <c r="A70" t="s">
        <v>216</v>
      </c>
      <c r="I70" t="str">
        <f t="shared" si="2"/>
        <v>ZZZ</v>
      </c>
    </row>
    <row r="71" spans="1:9" x14ac:dyDescent="0.45">
      <c r="A71" t="s">
        <v>216</v>
      </c>
      <c r="I71" t="str">
        <f t="shared" si="2"/>
        <v>ZZZ</v>
      </c>
    </row>
    <row r="72" spans="1:9" x14ac:dyDescent="0.45">
      <c r="A72" t="s">
        <v>216</v>
      </c>
      <c r="I72" t="str">
        <f t="shared" si="2"/>
        <v>ZZZ</v>
      </c>
    </row>
    <row r="73" spans="1:9" x14ac:dyDescent="0.45">
      <c r="A73" t="s">
        <v>216</v>
      </c>
      <c r="I73" t="str">
        <f t="shared" si="2"/>
        <v>ZZZ</v>
      </c>
    </row>
    <row r="74" spans="1:9" x14ac:dyDescent="0.45">
      <c r="A74" t="s">
        <v>216</v>
      </c>
      <c r="I74" t="str">
        <f t="shared" si="2"/>
        <v>ZZZ</v>
      </c>
    </row>
    <row r="75" spans="1:9" x14ac:dyDescent="0.45">
      <c r="A75" t="s">
        <v>216</v>
      </c>
      <c r="I75" t="str">
        <f t="shared" si="2"/>
        <v>ZZZ</v>
      </c>
    </row>
    <row r="76" spans="1:9" x14ac:dyDescent="0.45">
      <c r="A76" t="s">
        <v>216</v>
      </c>
      <c r="I76" t="str">
        <f t="shared" si="2"/>
        <v>ZZZ</v>
      </c>
    </row>
    <row r="77" spans="1:9" x14ac:dyDescent="0.45">
      <c r="A77" t="s">
        <v>216</v>
      </c>
      <c r="I77" t="str">
        <f t="shared" si="2"/>
        <v>ZZZ</v>
      </c>
    </row>
    <row r="78" spans="1:9" x14ac:dyDescent="0.45">
      <c r="A78" t="s">
        <v>216</v>
      </c>
      <c r="I78" t="str">
        <f t="shared" si="2"/>
        <v>ZZZ</v>
      </c>
    </row>
    <row r="79" spans="1:9" x14ac:dyDescent="0.45">
      <c r="A79" t="s">
        <v>216</v>
      </c>
      <c r="I79" t="str">
        <f t="shared" si="2"/>
        <v>ZZZ</v>
      </c>
    </row>
    <row r="80" spans="1:9" x14ac:dyDescent="0.45">
      <c r="A80" t="s">
        <v>216</v>
      </c>
      <c r="I80" t="str">
        <f t="shared" si="2"/>
        <v>ZZZ</v>
      </c>
    </row>
    <row r="81" spans="1:9" x14ac:dyDescent="0.45">
      <c r="A81" t="s">
        <v>216</v>
      </c>
      <c r="I81" t="str">
        <f t="shared" si="2"/>
        <v>ZZZ</v>
      </c>
    </row>
    <row r="82" spans="1:9" x14ac:dyDescent="0.45">
      <c r="A82" t="s">
        <v>216</v>
      </c>
      <c r="I82" t="str">
        <f t="shared" si="2"/>
        <v>ZZZ</v>
      </c>
    </row>
    <row r="83" spans="1:9" x14ac:dyDescent="0.45">
      <c r="A83" t="s">
        <v>216</v>
      </c>
      <c r="I83" t="str">
        <f t="shared" si="2"/>
        <v>ZZZ</v>
      </c>
    </row>
    <row r="84" spans="1:9" x14ac:dyDescent="0.45">
      <c r="A84" t="s">
        <v>216</v>
      </c>
      <c r="I84" t="str">
        <f t="shared" si="2"/>
        <v>ZZZ</v>
      </c>
    </row>
    <row r="85" spans="1:9" x14ac:dyDescent="0.45">
      <c r="A85" t="s">
        <v>216</v>
      </c>
      <c r="I85" t="str">
        <f t="shared" si="2"/>
        <v>ZZZ</v>
      </c>
    </row>
    <row r="86" spans="1:9" x14ac:dyDescent="0.45">
      <c r="A86" t="s">
        <v>216</v>
      </c>
      <c r="I86" t="str">
        <f t="shared" si="2"/>
        <v>ZZZ</v>
      </c>
    </row>
    <row r="87" spans="1:9" x14ac:dyDescent="0.45">
      <c r="A87" t="s">
        <v>216</v>
      </c>
      <c r="I87" t="str">
        <f t="shared" si="2"/>
        <v>ZZZ</v>
      </c>
    </row>
    <row r="88" spans="1:9" x14ac:dyDescent="0.45">
      <c r="A88" t="s">
        <v>216</v>
      </c>
      <c r="I88" t="str">
        <f t="shared" si="2"/>
        <v>ZZZ</v>
      </c>
    </row>
  </sheetData>
  <autoFilter ref="A2:I88"/>
  <sortState ref="A3:I86">
    <sortCondition ref="I3:I86"/>
  </sortState>
  <hyperlinks>
    <hyperlink ref="H28" r:id="rId1"/>
    <hyperlink ref="H34" r:id="rId2"/>
    <hyperlink ref="H21" r:id="rId3"/>
    <hyperlink ref="H49" r:id="rId4"/>
    <hyperlink ref="H47" r:id="rId5"/>
    <hyperlink ref="H18" r:id="rId6"/>
    <hyperlink ref="H46" r:id="rId7" display="michael.pohl@hs-bochum.de"/>
    <hyperlink ref="H25" r:id="rId8" display="tim.richard@hs-bochum.de; "/>
    <hyperlink ref="H15" r:id="rId9"/>
    <hyperlink ref="H33" r:id="rId10" display="thomas.eder@hs-bochum.de"/>
    <hyperlink ref="H39" r:id="rId11" display="karlheinz.tooten@hs-bochum.de"/>
    <hyperlink ref="H43" r:id="rId12" display="joachim.fulst@hs-bochum.de"/>
    <hyperlink ref="H24" r:id="rId13"/>
    <hyperlink ref="H12" r:id="rId14" display="ralph.lindken@hs-bochum.de"/>
    <hyperlink ref="H37" r:id="rId15"/>
    <hyperlink ref="H38" r:id="rId16"/>
    <hyperlink ref="H31" r:id="rId17" display="carolin.radscheit@hs-bochum.de; "/>
    <hyperlink ref="H9:H10" r:id="rId18" display="eckehard.mueller@hs-bochum.de"/>
    <hyperlink ref="H4:H7" r:id="rId19" display="Claudia.Frohn-Schauf@hs-bochum.de"/>
    <hyperlink ref="H15:H16" r:id="rId20" display="markus.eikelberg@hs-bochum.de"/>
    <hyperlink ref="H7" r:id="rId21"/>
    <hyperlink ref="H50" r:id="rId22"/>
    <hyperlink ref="H51" r:id="rId23"/>
    <hyperlink ref="H19" r:id="rId24"/>
    <hyperlink ref="H20" r:id="rId25"/>
    <hyperlink ref="H26" r:id="rId26"/>
    <hyperlink ref="H27" r:id="rId27"/>
    <hyperlink ref="H17" r:id="rId28"/>
    <hyperlink ref="H16" r:id="rId29"/>
    <hyperlink ref="H13" r:id="rId30"/>
    <hyperlink ref="H42" r:id="rId31"/>
    <hyperlink ref="H32" r:id="rId32"/>
    <hyperlink ref="H41" r:id="rId33"/>
    <hyperlink ref="H44" r:id="rId34"/>
    <hyperlink ref="H48" r:id="rId35"/>
    <hyperlink ref="H3" r:id="rId36"/>
    <hyperlink ref="H4" r:id="rId37"/>
    <hyperlink ref="H6" r:id="rId38" display="andreas.haffert@hs-bochum.de"/>
    <hyperlink ref="H5" r:id="rId39"/>
  </hyperlinks>
  <pageMargins left="0.7" right="0.7" top="0.78740157499999996" bottom="0.78740157499999996" header="0.3" footer="0.3"/>
  <pageSetup paperSize="9" orientation="portrait" horizontalDpi="0" verticalDpi="0" r:id="rId40"/>
  <legacyDrawing r:id="rId4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N84"/>
  <sheetViews>
    <sheetView workbookViewId="0">
      <selection activeCell="F10" sqref="F10"/>
    </sheetView>
  </sheetViews>
  <sheetFormatPr baseColWidth="10" defaultRowHeight="14.25" x14ac:dyDescent="0.45"/>
  <cols>
    <col min="1" max="1" width="41" customWidth="1"/>
    <col min="2" max="2" width="7.73046875" customWidth="1"/>
    <col min="3" max="3" width="12.86328125" customWidth="1"/>
    <col min="4" max="4" width="12.265625" customWidth="1"/>
    <col min="6" max="6" width="14.265625" customWidth="1"/>
    <col min="7" max="7" width="16.265625" bestFit="1" customWidth="1"/>
    <col min="8" max="8" width="35" bestFit="1" customWidth="1"/>
    <col min="9" max="9" width="23.265625" customWidth="1"/>
  </cols>
  <sheetData>
    <row r="2" spans="1:14" x14ac:dyDescent="0.45">
      <c r="A2" s="7" t="s">
        <v>9</v>
      </c>
      <c r="B2" s="7" t="s">
        <v>5</v>
      </c>
      <c r="C2" s="7" t="s">
        <v>10</v>
      </c>
      <c r="D2" s="7" t="s">
        <v>11</v>
      </c>
      <c r="E2" s="7" t="s">
        <v>13</v>
      </c>
      <c r="F2" s="7" t="s">
        <v>14</v>
      </c>
      <c r="G2" s="7" t="s">
        <v>12</v>
      </c>
      <c r="H2" s="7" t="s">
        <v>1</v>
      </c>
      <c r="I2" s="7" t="s">
        <v>315</v>
      </c>
      <c r="N2" s="7" t="s">
        <v>316</v>
      </c>
    </row>
    <row r="3" spans="1:14" x14ac:dyDescent="0.45">
      <c r="A3" t="s">
        <v>128</v>
      </c>
      <c r="B3">
        <v>5</v>
      </c>
      <c r="C3" t="s">
        <v>16</v>
      </c>
      <c r="D3" s="10" t="s">
        <v>17</v>
      </c>
      <c r="E3" t="s">
        <v>18</v>
      </c>
      <c r="F3">
        <v>6</v>
      </c>
      <c r="G3" t="s">
        <v>428</v>
      </c>
      <c r="H3" s="1" t="s">
        <v>429</v>
      </c>
      <c r="I3" t="str">
        <f t="shared" ref="I3:I34" si="0">IF(LEFT(A3,1)="*",IF(LEFT(A2,1)="*",A1,A2)&amp;"#"&amp;A3,A3)</f>
        <v>Additive Fertigungsverfahren</v>
      </c>
      <c r="N3" t="s">
        <v>115</v>
      </c>
    </row>
    <row r="4" spans="1:14" x14ac:dyDescent="0.45">
      <c r="A4" t="s">
        <v>129</v>
      </c>
      <c r="B4">
        <v>5</v>
      </c>
      <c r="C4" t="s">
        <v>16</v>
      </c>
      <c r="D4" s="10" t="s">
        <v>23</v>
      </c>
      <c r="E4" t="s">
        <v>96</v>
      </c>
      <c r="F4" s="6">
        <v>4</v>
      </c>
      <c r="G4" t="s">
        <v>130</v>
      </c>
      <c r="H4" s="1" t="s">
        <v>131</v>
      </c>
      <c r="I4" t="str">
        <f>IF(LEFT(A4,1)="*",IF(LEFT(#REF!,1)="*",A3,#REF!)&amp;"#"&amp;A4,A4)</f>
        <v>Alternativ angetriebene Fahrzeuge</v>
      </c>
      <c r="N4" t="s">
        <v>118</v>
      </c>
    </row>
    <row r="5" spans="1:14" x14ac:dyDescent="0.45">
      <c r="A5" t="s">
        <v>78</v>
      </c>
      <c r="B5">
        <v>5</v>
      </c>
      <c r="C5" t="s">
        <v>16</v>
      </c>
      <c r="D5" s="10" t="s">
        <v>17</v>
      </c>
      <c r="E5" t="s">
        <v>96</v>
      </c>
      <c r="F5">
        <v>6</v>
      </c>
      <c r="G5" t="s">
        <v>132</v>
      </c>
      <c r="H5" s="1" t="s">
        <v>133</v>
      </c>
      <c r="I5" t="str">
        <f>IF(LEFT(A5,1)="*",IF(LEFT(A4,1)="*",#REF!,A4)&amp;"#"&amp;A5,A5)</f>
        <v>Angewandte Störmungssimulation</v>
      </c>
      <c r="N5" t="s">
        <v>110</v>
      </c>
    </row>
    <row r="6" spans="1:14" x14ac:dyDescent="0.45">
      <c r="A6" t="s">
        <v>105</v>
      </c>
      <c r="B6">
        <v>5</v>
      </c>
      <c r="C6" t="s">
        <v>16</v>
      </c>
      <c r="D6" s="10" t="s">
        <v>17</v>
      </c>
      <c r="E6" t="s">
        <v>96</v>
      </c>
      <c r="F6">
        <v>6</v>
      </c>
      <c r="G6" t="s">
        <v>36</v>
      </c>
      <c r="H6" s="1" t="s">
        <v>37</v>
      </c>
      <c r="I6" t="str">
        <f t="shared" si="0"/>
        <v>Anwendungsprogrammierung</v>
      </c>
      <c r="N6" t="s">
        <v>35</v>
      </c>
    </row>
    <row r="7" spans="1:14" x14ac:dyDescent="0.45">
      <c r="A7" t="s">
        <v>134</v>
      </c>
      <c r="B7">
        <v>5</v>
      </c>
      <c r="C7" t="s">
        <v>16</v>
      </c>
      <c r="D7" s="10" t="s">
        <v>17</v>
      </c>
      <c r="E7" t="s">
        <v>96</v>
      </c>
      <c r="F7">
        <v>6</v>
      </c>
      <c r="G7" t="s">
        <v>135</v>
      </c>
      <c r="H7" s="1" t="s">
        <v>136</v>
      </c>
      <c r="I7" t="str">
        <f t="shared" si="0"/>
        <v>Batterietechnik</v>
      </c>
      <c r="N7" t="s">
        <v>386</v>
      </c>
    </row>
    <row r="8" spans="1:14" x14ac:dyDescent="0.45">
      <c r="A8" t="s">
        <v>106</v>
      </c>
      <c r="B8">
        <v>5</v>
      </c>
      <c r="C8" t="s">
        <v>16</v>
      </c>
      <c r="D8" t="s">
        <v>17</v>
      </c>
      <c r="E8" t="s">
        <v>96</v>
      </c>
      <c r="F8" s="6">
        <v>4</v>
      </c>
      <c r="G8" t="s">
        <v>71</v>
      </c>
      <c r="H8" s="1" t="s">
        <v>72</v>
      </c>
      <c r="I8" t="str">
        <f t="shared" si="0"/>
        <v>Betriebliche Informationssysteme</v>
      </c>
      <c r="N8" t="s">
        <v>26</v>
      </c>
    </row>
    <row r="9" spans="1:14" x14ac:dyDescent="0.45">
      <c r="A9" t="s">
        <v>67</v>
      </c>
      <c r="B9">
        <v>5</v>
      </c>
      <c r="C9" t="s">
        <v>16</v>
      </c>
      <c r="D9" s="10" t="s">
        <v>23</v>
      </c>
      <c r="E9" t="s">
        <v>18</v>
      </c>
      <c r="F9">
        <v>5</v>
      </c>
      <c r="G9" t="s">
        <v>71</v>
      </c>
      <c r="H9" s="1" t="s">
        <v>72</v>
      </c>
      <c r="I9" t="str">
        <f t="shared" si="0"/>
        <v>Betriebsorganisation</v>
      </c>
      <c r="N9" t="s">
        <v>208</v>
      </c>
    </row>
    <row r="10" spans="1:14" x14ac:dyDescent="0.45">
      <c r="A10" t="s">
        <v>137</v>
      </c>
      <c r="B10">
        <v>5</v>
      </c>
      <c r="C10" t="s">
        <v>16</v>
      </c>
      <c r="D10" t="s">
        <v>138</v>
      </c>
      <c r="E10" t="s">
        <v>96</v>
      </c>
      <c r="F10" s="6">
        <v>4</v>
      </c>
      <c r="G10" t="s">
        <v>46</v>
      </c>
      <c r="H10" s="1" t="s">
        <v>47</v>
      </c>
      <c r="I10" t="str">
        <f t="shared" si="0"/>
        <v>Bioenergie</v>
      </c>
      <c r="N10" t="s">
        <v>43</v>
      </c>
    </row>
    <row r="11" spans="1:14" x14ac:dyDescent="0.45">
      <c r="A11" t="s">
        <v>139</v>
      </c>
      <c r="B11">
        <v>5</v>
      </c>
      <c r="C11" t="s">
        <v>16</v>
      </c>
      <c r="D11" t="s">
        <v>17</v>
      </c>
      <c r="E11" t="s">
        <v>96</v>
      </c>
      <c r="F11" s="6">
        <v>4</v>
      </c>
      <c r="G11" t="s">
        <v>140</v>
      </c>
      <c r="H11" s="1" t="s">
        <v>141</v>
      </c>
      <c r="I11" t="str">
        <f t="shared" si="0"/>
        <v>CAD</v>
      </c>
      <c r="N11" s="5" t="s">
        <v>402</v>
      </c>
    </row>
    <row r="12" spans="1:14" x14ac:dyDescent="0.45">
      <c r="A12" t="s">
        <v>142</v>
      </c>
      <c r="B12">
        <v>5</v>
      </c>
      <c r="C12" t="s">
        <v>16</v>
      </c>
      <c r="D12" t="s">
        <v>17</v>
      </c>
      <c r="E12" t="s">
        <v>96</v>
      </c>
      <c r="F12" s="6">
        <v>6</v>
      </c>
      <c r="G12" t="s">
        <v>143</v>
      </c>
      <c r="H12" s="1" t="s">
        <v>144</v>
      </c>
      <c r="I12" t="str">
        <f t="shared" si="0"/>
        <v>CAE / FEM</v>
      </c>
      <c r="N12" t="s">
        <v>44</v>
      </c>
    </row>
    <row r="13" spans="1:14" x14ac:dyDescent="0.45">
      <c r="A13" t="s">
        <v>145</v>
      </c>
      <c r="B13">
        <v>5</v>
      </c>
      <c r="C13" t="s">
        <v>16</v>
      </c>
      <c r="D13" t="s">
        <v>17</v>
      </c>
      <c r="E13" t="s">
        <v>96</v>
      </c>
      <c r="F13" s="6">
        <v>5</v>
      </c>
      <c r="G13" t="s">
        <v>146</v>
      </c>
      <c r="H13" s="1" t="s">
        <v>147</v>
      </c>
      <c r="I13" t="str">
        <f t="shared" si="0"/>
        <v>Cyber physical systems</v>
      </c>
      <c r="N13" t="s">
        <v>68</v>
      </c>
    </row>
    <row r="14" spans="1:14" x14ac:dyDescent="0.45">
      <c r="A14" t="s">
        <v>44</v>
      </c>
      <c r="B14">
        <v>5</v>
      </c>
      <c r="C14" t="s">
        <v>16</v>
      </c>
      <c r="D14" t="s">
        <v>17</v>
      </c>
      <c r="E14" t="s">
        <v>18</v>
      </c>
      <c r="F14">
        <v>3</v>
      </c>
      <c r="G14" t="s">
        <v>326</v>
      </c>
      <c r="H14" s="1" t="s">
        <v>327</v>
      </c>
      <c r="I14" t="str">
        <f t="shared" si="0"/>
        <v>Dynamik</v>
      </c>
    </row>
    <row r="15" spans="1:14" x14ac:dyDescent="0.45">
      <c r="A15" t="s">
        <v>115</v>
      </c>
      <c r="B15">
        <v>5</v>
      </c>
      <c r="C15" t="s">
        <v>16</v>
      </c>
      <c r="D15" t="s">
        <v>17</v>
      </c>
      <c r="E15" t="s">
        <v>18</v>
      </c>
      <c r="F15">
        <v>2</v>
      </c>
      <c r="G15" t="s">
        <v>116</v>
      </c>
      <c r="H15" s="1" t="s">
        <v>117</v>
      </c>
      <c r="I15" t="str">
        <f t="shared" si="0"/>
        <v>Elektrotechnik</v>
      </c>
    </row>
    <row r="16" spans="1:14" x14ac:dyDescent="0.45">
      <c r="A16" t="s">
        <v>419</v>
      </c>
      <c r="B16">
        <v>5</v>
      </c>
      <c r="C16" t="s">
        <v>16</v>
      </c>
      <c r="D16" t="s">
        <v>17</v>
      </c>
      <c r="E16" t="s">
        <v>96</v>
      </c>
      <c r="F16" s="6">
        <v>5</v>
      </c>
      <c r="G16" t="s">
        <v>423</v>
      </c>
      <c r="H16" s="1" t="s">
        <v>422</v>
      </c>
      <c r="I16" t="str">
        <f t="shared" si="0"/>
        <v>Energieerzeugung und Energieversorgung</v>
      </c>
    </row>
    <row r="17" spans="1:9" x14ac:dyDescent="0.45">
      <c r="A17" t="s">
        <v>421</v>
      </c>
      <c r="B17">
        <v>5</v>
      </c>
      <c r="C17" t="s">
        <v>16</v>
      </c>
      <c r="D17" t="s">
        <v>17</v>
      </c>
      <c r="E17" t="s">
        <v>96</v>
      </c>
      <c r="F17" s="6">
        <v>5</v>
      </c>
      <c r="G17" t="s">
        <v>334</v>
      </c>
      <c r="H17" s="1"/>
      <c r="I17" t="str">
        <f t="shared" ref="I17" si="1">IF(LEFT(A17,1)="*",IF(LEFT(A16,1)="*",A15,A16)&amp;"#"&amp;A17,A17)</f>
        <v>Energiespeicher und Energiemanagement</v>
      </c>
    </row>
    <row r="18" spans="1:9" x14ac:dyDescent="0.45">
      <c r="A18" t="s">
        <v>151</v>
      </c>
      <c r="B18">
        <v>5</v>
      </c>
      <c r="C18" t="s">
        <v>16</v>
      </c>
      <c r="D18" t="s">
        <v>17</v>
      </c>
      <c r="E18" t="s">
        <v>96</v>
      </c>
      <c r="F18" s="6">
        <v>5</v>
      </c>
      <c r="G18" t="s">
        <v>46</v>
      </c>
      <c r="H18" s="1" t="s">
        <v>47</v>
      </c>
      <c r="I18" t="str">
        <f>IF(LEFT(A18,1)="*",IF(LEFT(A16,1)="*",A15,A16)&amp;"#"&amp;A18,A18)</f>
        <v>Energietechnik 1</v>
      </c>
    </row>
    <row r="19" spans="1:9" x14ac:dyDescent="0.45">
      <c r="A19" t="s">
        <v>420</v>
      </c>
      <c r="B19">
        <v>5</v>
      </c>
      <c r="C19" t="s">
        <v>16</v>
      </c>
      <c r="D19" t="s">
        <v>23</v>
      </c>
      <c r="E19" t="s">
        <v>96</v>
      </c>
      <c r="F19" s="6">
        <v>4</v>
      </c>
      <c r="G19" t="s">
        <v>424</v>
      </c>
      <c r="H19" s="1" t="s">
        <v>425</v>
      </c>
      <c r="I19" t="str">
        <f>IF(LEFT(A19,1)="*",IF(LEFT(A18,1)="*",A16,A18)&amp;"#"&amp;A19,A19)</f>
        <v>Energietechnik 2 - Erneuerbare Energien u Energievers.</v>
      </c>
    </row>
    <row r="20" spans="1:9" x14ac:dyDescent="0.45">
      <c r="A20" t="s">
        <v>97</v>
      </c>
      <c r="B20">
        <v>5</v>
      </c>
      <c r="C20" t="s">
        <v>16</v>
      </c>
      <c r="D20" t="s">
        <v>17</v>
      </c>
      <c r="E20" t="s">
        <v>96</v>
      </c>
      <c r="F20" s="6">
        <v>4</v>
      </c>
      <c r="G20" t="s">
        <v>71</v>
      </c>
      <c r="H20" s="1" t="s">
        <v>72</v>
      </c>
      <c r="I20" t="str">
        <f t="shared" si="0"/>
        <v>Enterprise Ressource Planing</v>
      </c>
    </row>
    <row r="21" spans="1:9" x14ac:dyDescent="0.45">
      <c r="A21" t="s">
        <v>74</v>
      </c>
      <c r="B21">
        <v>5</v>
      </c>
      <c r="C21" t="s">
        <v>16</v>
      </c>
      <c r="D21" s="10" t="s">
        <v>23</v>
      </c>
      <c r="E21" t="s">
        <v>18</v>
      </c>
      <c r="F21">
        <v>6</v>
      </c>
      <c r="G21" t="s">
        <v>206</v>
      </c>
      <c r="H21" s="1"/>
      <c r="I21" t="str">
        <f t="shared" si="0"/>
        <v>Entwicklungsprojekt</v>
      </c>
    </row>
    <row r="22" spans="1:9" x14ac:dyDescent="0.45">
      <c r="A22" t="s">
        <v>156</v>
      </c>
      <c r="B22">
        <v>5</v>
      </c>
      <c r="C22" t="s">
        <v>16</v>
      </c>
      <c r="D22" t="s">
        <v>17</v>
      </c>
      <c r="E22" t="s">
        <v>96</v>
      </c>
      <c r="F22">
        <v>6</v>
      </c>
      <c r="G22" t="s">
        <v>426</v>
      </c>
      <c r="H22" s="1" t="s">
        <v>427</v>
      </c>
      <c r="I22" t="str">
        <f t="shared" si="0"/>
        <v>Fabrikplanung u. Simulation</v>
      </c>
    </row>
    <row r="23" spans="1:9" x14ac:dyDescent="0.45">
      <c r="A23" t="s">
        <v>93</v>
      </c>
      <c r="B23">
        <v>5</v>
      </c>
      <c r="C23" t="s">
        <v>16</v>
      </c>
      <c r="D23" t="s">
        <v>17</v>
      </c>
      <c r="E23" t="s">
        <v>96</v>
      </c>
      <c r="F23" s="6">
        <v>6</v>
      </c>
      <c r="G23" t="s">
        <v>428</v>
      </c>
      <c r="H23" s="1" t="s">
        <v>429</v>
      </c>
      <c r="I23" t="str">
        <f t="shared" si="0"/>
        <v>Fertigungsmesstechnik</v>
      </c>
    </row>
    <row r="24" spans="1:9" x14ac:dyDescent="0.45">
      <c r="A24" t="s">
        <v>86</v>
      </c>
      <c r="B24">
        <v>5</v>
      </c>
      <c r="C24" t="s">
        <v>16</v>
      </c>
      <c r="D24" t="s">
        <v>17</v>
      </c>
      <c r="E24" t="s">
        <v>96</v>
      </c>
      <c r="F24" s="6">
        <v>5</v>
      </c>
      <c r="G24" t="s">
        <v>426</v>
      </c>
      <c r="H24" s="1" t="s">
        <v>427</v>
      </c>
      <c r="I24" t="str">
        <f t="shared" si="0"/>
        <v>Fertigungsplanung</v>
      </c>
    </row>
    <row r="25" spans="1:9" x14ac:dyDescent="0.45">
      <c r="A25" t="s">
        <v>63</v>
      </c>
      <c r="B25">
        <v>5</v>
      </c>
      <c r="C25" t="s">
        <v>16</v>
      </c>
      <c r="D25" t="s">
        <v>17</v>
      </c>
      <c r="E25" t="s">
        <v>18</v>
      </c>
      <c r="F25">
        <v>3</v>
      </c>
      <c r="G25" t="s">
        <v>428</v>
      </c>
      <c r="H25" s="1" t="s">
        <v>429</v>
      </c>
      <c r="I25" t="str">
        <f t="shared" si="0"/>
        <v>Fertigungsverfahren</v>
      </c>
    </row>
    <row r="26" spans="1:9" x14ac:dyDescent="0.45">
      <c r="A26" t="s">
        <v>53</v>
      </c>
      <c r="B26">
        <v>5</v>
      </c>
      <c r="C26" t="s">
        <v>16</v>
      </c>
      <c r="D26" t="s">
        <v>17</v>
      </c>
      <c r="E26" t="s">
        <v>18</v>
      </c>
      <c r="F26">
        <v>3</v>
      </c>
      <c r="G26" t="s">
        <v>80</v>
      </c>
      <c r="H26" s="1" t="s">
        <v>81</v>
      </c>
      <c r="I26" t="str">
        <f t="shared" si="0"/>
        <v>Fluidmechanik</v>
      </c>
    </row>
    <row r="27" spans="1:9" x14ac:dyDescent="0.45">
      <c r="A27" t="s">
        <v>55</v>
      </c>
      <c r="B27">
        <v>5</v>
      </c>
      <c r="C27" t="s">
        <v>16</v>
      </c>
      <c r="D27" t="s">
        <v>17</v>
      </c>
      <c r="E27" t="s">
        <v>18</v>
      </c>
      <c r="F27">
        <v>4</v>
      </c>
      <c r="G27" t="s">
        <v>57</v>
      </c>
      <c r="H27" s="1" t="s">
        <v>59</v>
      </c>
      <c r="I27" t="str">
        <f t="shared" si="0"/>
        <v>Fluidtechnik</v>
      </c>
    </row>
    <row r="28" spans="1:9" x14ac:dyDescent="0.45">
      <c r="A28" t="s">
        <v>209</v>
      </c>
      <c r="B28">
        <v>5</v>
      </c>
      <c r="C28" t="s">
        <v>16</v>
      </c>
      <c r="D28" t="s">
        <v>23</v>
      </c>
      <c r="E28" t="s">
        <v>96</v>
      </c>
      <c r="F28" s="6">
        <v>6</v>
      </c>
      <c r="G28" t="s">
        <v>206</v>
      </c>
      <c r="I28" t="str">
        <f t="shared" si="0"/>
        <v>Fortführung Entwicklungsprojekt</v>
      </c>
    </row>
    <row r="29" spans="1:9" x14ac:dyDescent="0.45">
      <c r="A29" t="s">
        <v>157</v>
      </c>
      <c r="B29">
        <v>5</v>
      </c>
      <c r="C29" t="s">
        <v>16</v>
      </c>
      <c r="D29" t="s">
        <v>17</v>
      </c>
      <c r="E29" t="s">
        <v>96</v>
      </c>
      <c r="F29" s="6">
        <v>4</v>
      </c>
      <c r="G29" t="s">
        <v>158</v>
      </c>
      <c r="H29" s="1" t="s">
        <v>159</v>
      </c>
      <c r="I29" t="str">
        <f t="shared" si="0"/>
        <v>Grundlagen der Elektromobilität</v>
      </c>
    </row>
    <row r="30" spans="1:9" x14ac:dyDescent="0.45">
      <c r="A30" t="s">
        <v>107</v>
      </c>
      <c r="B30">
        <v>5</v>
      </c>
      <c r="C30" t="s">
        <v>16</v>
      </c>
      <c r="D30" t="s">
        <v>23</v>
      </c>
      <c r="E30" t="s">
        <v>18</v>
      </c>
      <c r="F30">
        <v>1</v>
      </c>
      <c r="G30" t="s">
        <v>334</v>
      </c>
      <c r="H30" s="1"/>
      <c r="I30" t="str">
        <f t="shared" si="0"/>
        <v>Grundlagen der Nachhaltigkeit</v>
      </c>
    </row>
    <row r="31" spans="1:9" x14ac:dyDescent="0.45">
      <c r="A31" t="s">
        <v>110</v>
      </c>
      <c r="B31">
        <v>5</v>
      </c>
      <c r="C31" t="s">
        <v>16</v>
      </c>
      <c r="D31" t="s">
        <v>17</v>
      </c>
      <c r="E31" t="s">
        <v>18</v>
      </c>
      <c r="F31">
        <v>2</v>
      </c>
      <c r="G31" t="s">
        <v>111</v>
      </c>
      <c r="H31" s="1" t="s">
        <v>112</v>
      </c>
      <c r="I31" t="str">
        <f t="shared" si="0"/>
        <v>Grundlagen Produktdesign</v>
      </c>
    </row>
    <row r="32" spans="1:9" x14ac:dyDescent="0.45">
      <c r="A32" t="s">
        <v>160</v>
      </c>
      <c r="B32">
        <v>5</v>
      </c>
      <c r="C32" t="s">
        <v>16</v>
      </c>
      <c r="D32" t="s">
        <v>23</v>
      </c>
      <c r="E32" t="s">
        <v>96</v>
      </c>
      <c r="F32" s="8">
        <v>4</v>
      </c>
      <c r="G32" s="8" t="s">
        <v>161</v>
      </c>
      <c r="H32" s="9" t="s">
        <v>162</v>
      </c>
      <c r="I32" t="str">
        <f t="shared" si="0"/>
        <v>Immissions/- Lärmschutz u. Luftschadstoffe</v>
      </c>
    </row>
    <row r="33" spans="1:9" x14ac:dyDescent="0.45">
      <c r="A33" t="s">
        <v>35</v>
      </c>
      <c r="B33">
        <v>5</v>
      </c>
      <c r="C33" t="s">
        <v>16</v>
      </c>
      <c r="D33" t="s">
        <v>17</v>
      </c>
      <c r="E33" t="s">
        <v>18</v>
      </c>
      <c r="F33">
        <v>1</v>
      </c>
      <c r="G33" t="s">
        <v>36</v>
      </c>
      <c r="H33" s="1" t="s">
        <v>37</v>
      </c>
      <c r="I33" t="str">
        <f t="shared" si="0"/>
        <v>Informatik</v>
      </c>
    </row>
    <row r="34" spans="1:9" x14ac:dyDescent="0.45">
      <c r="A34" t="s">
        <v>79</v>
      </c>
      <c r="B34">
        <v>5</v>
      </c>
      <c r="C34" t="s">
        <v>16</v>
      </c>
      <c r="D34" t="s">
        <v>17</v>
      </c>
      <c r="E34" t="s">
        <v>96</v>
      </c>
      <c r="F34" s="6">
        <v>5</v>
      </c>
      <c r="G34" s="8" t="s">
        <v>130</v>
      </c>
      <c r="H34" s="9" t="s">
        <v>131</v>
      </c>
      <c r="I34" t="str">
        <f t="shared" si="0"/>
        <v>Konstruktionstechnik</v>
      </c>
    </row>
    <row r="35" spans="1:9" x14ac:dyDescent="0.45">
      <c r="A35" t="s">
        <v>163</v>
      </c>
      <c r="B35">
        <v>5</v>
      </c>
      <c r="C35" t="s">
        <v>16</v>
      </c>
      <c r="D35" t="s">
        <v>23</v>
      </c>
      <c r="E35" t="s">
        <v>96</v>
      </c>
      <c r="F35" s="6">
        <v>4</v>
      </c>
      <c r="G35" s="8" t="s">
        <v>326</v>
      </c>
      <c r="H35" s="9" t="s">
        <v>327</v>
      </c>
      <c r="I35" t="str">
        <f t="shared" ref="I35:I65" si="2">IF(LEFT(A35,1)="*",IF(LEFT(A34,1)="*",A33,A34)&amp;"#"&amp;A35,A35)</f>
        <v>Maschinendynamik</v>
      </c>
    </row>
    <row r="36" spans="1:9" x14ac:dyDescent="0.45">
      <c r="A36" t="s">
        <v>62</v>
      </c>
      <c r="B36">
        <v>10</v>
      </c>
      <c r="C36" t="s">
        <v>16</v>
      </c>
      <c r="D36" t="s">
        <v>17</v>
      </c>
      <c r="E36" t="s">
        <v>18</v>
      </c>
      <c r="F36" s="6">
        <v>4</v>
      </c>
      <c r="G36" t="s">
        <v>207</v>
      </c>
      <c r="H36" s="1" t="s">
        <v>112</v>
      </c>
      <c r="I36" t="str">
        <f t="shared" si="2"/>
        <v>Maschinenelemente</v>
      </c>
    </row>
    <row r="37" spans="1:9" x14ac:dyDescent="0.45">
      <c r="A37" t="s">
        <v>187</v>
      </c>
      <c r="B37">
        <v>0</v>
      </c>
      <c r="C37" t="s">
        <v>206</v>
      </c>
      <c r="D37" t="s">
        <v>17</v>
      </c>
      <c r="E37" t="s">
        <v>18</v>
      </c>
      <c r="F37" s="6">
        <v>4</v>
      </c>
      <c r="G37" t="s">
        <v>140</v>
      </c>
      <c r="H37" s="1" t="s">
        <v>141</v>
      </c>
      <c r="I37" t="str">
        <f t="shared" si="2"/>
        <v>Maschinenelemente#*CAD-Praktikum</v>
      </c>
    </row>
    <row r="38" spans="1:9" x14ac:dyDescent="0.45">
      <c r="A38" t="s">
        <v>386</v>
      </c>
      <c r="B38">
        <v>10</v>
      </c>
      <c r="C38" t="s">
        <v>16</v>
      </c>
      <c r="D38" t="s">
        <v>17</v>
      </c>
      <c r="E38" t="s">
        <v>18</v>
      </c>
      <c r="F38">
        <v>1</v>
      </c>
      <c r="G38" t="s">
        <v>430</v>
      </c>
      <c r="H38" s="1" t="s">
        <v>431</v>
      </c>
      <c r="I38" t="str">
        <f>IF(LEFT(A38,1)="*",IF(LEFT(#REF!,1)="*",A37,#REF!)&amp;"#"&amp;A38,A38)</f>
        <v>Mathematik 1</v>
      </c>
    </row>
    <row r="39" spans="1:9" x14ac:dyDescent="0.45">
      <c r="A39" t="s">
        <v>387</v>
      </c>
      <c r="B39">
        <v>5</v>
      </c>
      <c r="C39" t="s">
        <v>16</v>
      </c>
      <c r="D39" t="s">
        <v>17</v>
      </c>
      <c r="E39" t="s">
        <v>18</v>
      </c>
      <c r="F39">
        <v>2</v>
      </c>
      <c r="G39" t="s">
        <v>430</v>
      </c>
      <c r="H39" s="1" t="s">
        <v>431</v>
      </c>
      <c r="I39" t="str">
        <f>IF(LEFT(A39,1)="*",IF(LEFT(A38,1)="*",#REF!,A38)&amp;"#"&amp;A39,A39)</f>
        <v>Mathematik 2</v>
      </c>
    </row>
    <row r="40" spans="1:9" x14ac:dyDescent="0.45">
      <c r="A40" t="s">
        <v>432</v>
      </c>
      <c r="B40">
        <v>5</v>
      </c>
      <c r="C40" t="s">
        <v>16</v>
      </c>
      <c r="D40" t="s">
        <v>17</v>
      </c>
      <c r="E40" t="s">
        <v>96</v>
      </c>
      <c r="F40" s="6">
        <v>4</v>
      </c>
      <c r="G40" s="8" t="s">
        <v>113</v>
      </c>
      <c r="H40" s="9" t="s">
        <v>114</v>
      </c>
      <c r="I40" t="str">
        <f t="shared" si="2"/>
        <v>Mathematical Methods in Engineering Practice</v>
      </c>
    </row>
    <row r="41" spans="1:9" x14ac:dyDescent="0.45">
      <c r="A41" t="s">
        <v>127</v>
      </c>
      <c r="B41">
        <v>5</v>
      </c>
      <c r="C41" t="s">
        <v>16</v>
      </c>
      <c r="D41" s="10" t="s">
        <v>23</v>
      </c>
      <c r="E41" t="s">
        <v>18</v>
      </c>
      <c r="F41">
        <v>5</v>
      </c>
      <c r="G41" t="s">
        <v>46</v>
      </c>
      <c r="H41" s="1" t="s">
        <v>47</v>
      </c>
      <c r="I41" t="str">
        <f t="shared" si="2"/>
        <v>Motorische Antriebe</v>
      </c>
    </row>
    <row r="42" spans="1:9" x14ac:dyDescent="0.45">
      <c r="A42" t="s">
        <v>99</v>
      </c>
      <c r="B42">
        <v>5</v>
      </c>
      <c r="C42" t="s">
        <v>16</v>
      </c>
      <c r="D42" t="s">
        <v>17</v>
      </c>
      <c r="E42" t="s">
        <v>96</v>
      </c>
      <c r="F42">
        <v>6</v>
      </c>
      <c r="G42" s="8" t="s">
        <v>41</v>
      </c>
      <c r="H42" s="9" t="s">
        <v>42</v>
      </c>
      <c r="I42" t="str">
        <f t="shared" si="2"/>
        <v>Oberflächentechnik</v>
      </c>
    </row>
    <row r="43" spans="1:9" x14ac:dyDescent="0.45">
      <c r="A43" t="s">
        <v>167</v>
      </c>
      <c r="B43">
        <v>5</v>
      </c>
      <c r="C43" t="s">
        <v>16</v>
      </c>
      <c r="D43" t="s">
        <v>23</v>
      </c>
      <c r="E43" t="s">
        <v>96</v>
      </c>
      <c r="F43">
        <v>5</v>
      </c>
      <c r="G43" s="8" t="s">
        <v>168</v>
      </c>
      <c r="H43" s="9" t="s">
        <v>169</v>
      </c>
      <c r="I43" t="str">
        <f t="shared" si="2"/>
        <v>Ökobilanzierung und nachhaltige Technikgestaltung</v>
      </c>
    </row>
    <row r="44" spans="1:9" x14ac:dyDescent="0.45">
      <c r="A44" t="s">
        <v>26</v>
      </c>
      <c r="B44">
        <v>5</v>
      </c>
      <c r="C44" t="s">
        <v>16</v>
      </c>
      <c r="D44" t="s">
        <v>17</v>
      </c>
      <c r="E44" t="s">
        <v>18</v>
      </c>
      <c r="F44">
        <v>2</v>
      </c>
      <c r="G44" t="s">
        <v>30</v>
      </c>
      <c r="H44" s="1" t="s">
        <v>31</v>
      </c>
      <c r="I44" t="str">
        <f t="shared" si="2"/>
        <v>Physik</v>
      </c>
    </row>
    <row r="45" spans="1:9" x14ac:dyDescent="0.45">
      <c r="A45" t="s">
        <v>433</v>
      </c>
      <c r="B45">
        <v>5</v>
      </c>
      <c r="C45" t="s">
        <v>16</v>
      </c>
      <c r="D45" t="s">
        <v>23</v>
      </c>
      <c r="E45" t="s">
        <v>96</v>
      </c>
      <c r="F45" s="6">
        <v>6</v>
      </c>
      <c r="G45" s="8" t="s">
        <v>334</v>
      </c>
      <c r="H45" s="9"/>
      <c r="I45" t="str">
        <f t="shared" si="2"/>
        <v>Power2X</v>
      </c>
    </row>
    <row r="46" spans="1:9" x14ac:dyDescent="0.45">
      <c r="A46" t="s">
        <v>173</v>
      </c>
      <c r="B46">
        <v>5</v>
      </c>
      <c r="C46" t="s">
        <v>16</v>
      </c>
      <c r="D46" t="s">
        <v>17</v>
      </c>
      <c r="E46" t="s">
        <v>96</v>
      </c>
      <c r="F46">
        <v>6</v>
      </c>
      <c r="G46" s="8" t="s">
        <v>426</v>
      </c>
      <c r="H46" s="1" t="s">
        <v>427</v>
      </c>
      <c r="I46" t="str">
        <f t="shared" si="2"/>
        <v>Produktionslogistik und Wertschöpfungsmanagement</v>
      </c>
    </row>
    <row r="47" spans="1:9" x14ac:dyDescent="0.45">
      <c r="A47" t="s">
        <v>119</v>
      </c>
      <c r="B47">
        <v>5</v>
      </c>
      <c r="C47" t="s">
        <v>16</v>
      </c>
      <c r="D47" s="8" t="s">
        <v>29</v>
      </c>
      <c r="E47" s="8" t="s">
        <v>18</v>
      </c>
      <c r="F47">
        <v>3</v>
      </c>
      <c r="G47" t="s">
        <v>113</v>
      </c>
      <c r="H47" s="1" t="s">
        <v>114</v>
      </c>
      <c r="I47" t="str">
        <f t="shared" si="2"/>
        <v>Projektfach mit Projektmanagement</v>
      </c>
    </row>
    <row r="48" spans="1:9" x14ac:dyDescent="0.45">
      <c r="A48" t="s">
        <v>120</v>
      </c>
      <c r="B48">
        <v>5</v>
      </c>
      <c r="C48" t="s">
        <v>16</v>
      </c>
      <c r="D48" t="s">
        <v>17</v>
      </c>
      <c r="E48" t="s">
        <v>18</v>
      </c>
      <c r="F48">
        <v>3</v>
      </c>
      <c r="G48" t="s">
        <v>121</v>
      </c>
      <c r="H48" s="1" t="s">
        <v>122</v>
      </c>
      <c r="I48" t="str">
        <f t="shared" si="2"/>
        <v>Prozessdatenerfassung/-Verarbeitung</v>
      </c>
    </row>
    <row r="49" spans="1:12" x14ac:dyDescent="0.45">
      <c r="A49" t="s">
        <v>73</v>
      </c>
      <c r="B49">
        <v>5</v>
      </c>
      <c r="C49" t="s">
        <v>16</v>
      </c>
      <c r="D49" t="s">
        <v>17</v>
      </c>
      <c r="E49" t="s">
        <v>18</v>
      </c>
      <c r="F49">
        <v>5</v>
      </c>
      <c r="G49" t="s">
        <v>428</v>
      </c>
      <c r="H49" s="1" t="s">
        <v>429</v>
      </c>
      <c r="I49" t="str">
        <f t="shared" si="2"/>
        <v>Qualitätsmanagement</v>
      </c>
    </row>
    <row r="50" spans="1:12" x14ac:dyDescent="0.45">
      <c r="A50" t="s">
        <v>123</v>
      </c>
      <c r="B50">
        <v>5</v>
      </c>
      <c r="C50" t="s">
        <v>16</v>
      </c>
      <c r="D50" t="s">
        <v>17</v>
      </c>
      <c r="E50" t="s">
        <v>18</v>
      </c>
      <c r="F50">
        <v>4</v>
      </c>
      <c r="G50" t="s">
        <v>124</v>
      </c>
      <c r="H50" s="1" t="s">
        <v>61</v>
      </c>
      <c r="I50" t="str">
        <f t="shared" si="2"/>
        <v>Regelungstechnik</v>
      </c>
    </row>
    <row r="51" spans="1:12" x14ac:dyDescent="0.45">
      <c r="A51" t="s">
        <v>174</v>
      </c>
      <c r="B51">
        <v>5</v>
      </c>
      <c r="C51" t="s">
        <v>16</v>
      </c>
      <c r="D51" t="s">
        <v>23</v>
      </c>
      <c r="E51" t="s">
        <v>96</v>
      </c>
      <c r="F51">
        <v>5</v>
      </c>
      <c r="G51" s="8" t="s">
        <v>108</v>
      </c>
      <c r="H51" s="9" t="s">
        <v>109</v>
      </c>
      <c r="I51" t="str">
        <f t="shared" si="2"/>
        <v>Ressourceneffizienz und Ökobilanzierung</v>
      </c>
    </row>
    <row r="52" spans="1:12" x14ac:dyDescent="0.45">
      <c r="A52" t="s">
        <v>90</v>
      </c>
      <c r="B52">
        <v>5</v>
      </c>
      <c r="C52" t="s">
        <v>16</v>
      </c>
      <c r="D52" t="s">
        <v>17</v>
      </c>
      <c r="E52" t="s">
        <v>96</v>
      </c>
      <c r="F52">
        <v>6</v>
      </c>
      <c r="G52" s="8" t="s">
        <v>146</v>
      </c>
      <c r="H52" s="9" t="s">
        <v>147</v>
      </c>
      <c r="I52" t="str">
        <f t="shared" si="2"/>
        <v>Robotik</v>
      </c>
    </row>
    <row r="53" spans="1:12" x14ac:dyDescent="0.45">
      <c r="A53" t="s">
        <v>208</v>
      </c>
      <c r="B53">
        <v>5</v>
      </c>
      <c r="C53" t="s">
        <v>16</v>
      </c>
      <c r="D53" t="s">
        <v>17</v>
      </c>
      <c r="E53" t="s">
        <v>18</v>
      </c>
      <c r="F53">
        <v>1</v>
      </c>
      <c r="G53" t="s">
        <v>30</v>
      </c>
      <c r="H53" s="1" t="s">
        <v>31</v>
      </c>
      <c r="I53" t="str">
        <f t="shared" si="2"/>
        <v xml:space="preserve">Schlüsselkompetenzen </v>
      </c>
    </row>
    <row r="54" spans="1:12" x14ac:dyDescent="0.45">
      <c r="A54" t="s">
        <v>434</v>
      </c>
      <c r="B54">
        <v>5</v>
      </c>
      <c r="C54" t="s">
        <v>16</v>
      </c>
      <c r="D54" t="s">
        <v>17</v>
      </c>
      <c r="E54" t="s">
        <v>96</v>
      </c>
      <c r="F54">
        <v>6</v>
      </c>
      <c r="G54" s="8" t="s">
        <v>94</v>
      </c>
      <c r="H54" s="9" t="s">
        <v>95</v>
      </c>
      <c r="I54" t="str">
        <f t="shared" si="2"/>
        <v>Schweiss- und Fügetechnik</v>
      </c>
    </row>
    <row r="55" spans="1:12" x14ac:dyDescent="0.45">
      <c r="A55" t="s">
        <v>176</v>
      </c>
      <c r="B55">
        <v>5</v>
      </c>
      <c r="C55" t="s">
        <v>16</v>
      </c>
      <c r="D55" t="s">
        <v>23</v>
      </c>
      <c r="E55" t="s">
        <v>96</v>
      </c>
      <c r="F55">
        <v>5</v>
      </c>
      <c r="G55" s="8" t="s">
        <v>94</v>
      </c>
      <c r="H55" s="9" t="s">
        <v>95</v>
      </c>
      <c r="I55" t="str">
        <f t="shared" si="2"/>
        <v>Sicherheitstechnik</v>
      </c>
    </row>
    <row r="56" spans="1:12" x14ac:dyDescent="0.45">
      <c r="A56" t="s">
        <v>102</v>
      </c>
      <c r="B56">
        <v>5</v>
      </c>
      <c r="C56" t="s">
        <v>16</v>
      </c>
      <c r="D56" t="s">
        <v>17</v>
      </c>
      <c r="E56" t="s">
        <v>96</v>
      </c>
      <c r="F56">
        <v>6</v>
      </c>
      <c r="G56" t="s">
        <v>103</v>
      </c>
      <c r="H56" s="1" t="s">
        <v>59</v>
      </c>
      <c r="I56" t="str">
        <f>IF(LEFT(A56,1)="*",IF(LEFT(#REF!,1)="*",A55,#REF!)&amp;"#"&amp;A56,A56)</f>
        <v>Simultaneous Engineering</v>
      </c>
    </row>
    <row r="57" spans="1:12" x14ac:dyDescent="0.45">
      <c r="A57" t="s">
        <v>43</v>
      </c>
      <c r="B57">
        <v>5</v>
      </c>
      <c r="C57" t="s">
        <v>16</v>
      </c>
      <c r="D57" t="s">
        <v>17</v>
      </c>
      <c r="E57" t="s">
        <v>18</v>
      </c>
      <c r="F57">
        <v>2</v>
      </c>
      <c r="G57" t="s">
        <v>326</v>
      </c>
      <c r="H57" s="1" t="s">
        <v>327</v>
      </c>
      <c r="I57" t="str">
        <f>IF(LEFT(A57,1)="*",IF(LEFT(A56,1)="*",#REF!,A56)&amp;"#"&amp;A57,A57)</f>
        <v>Statik</v>
      </c>
      <c r="K57" t="s">
        <v>113</v>
      </c>
      <c r="L57" s="1" t="s">
        <v>114</v>
      </c>
    </row>
    <row r="58" spans="1:12" x14ac:dyDescent="0.45">
      <c r="A58" t="s">
        <v>439</v>
      </c>
      <c r="B58">
        <v>5</v>
      </c>
      <c r="C58" t="s">
        <v>16</v>
      </c>
      <c r="D58" t="s">
        <v>17</v>
      </c>
      <c r="E58" t="s">
        <v>96</v>
      </c>
      <c r="F58">
        <v>4</v>
      </c>
      <c r="G58" t="s">
        <v>440</v>
      </c>
      <c r="H58" s="1" t="s">
        <v>441</v>
      </c>
      <c r="I58" t="str">
        <f>IF(LEFT(A58,1)="*",IF(LEFT(A57,1)="*",#REF!,A57)&amp;"#"&amp;A58,A58)</f>
        <v>Statistik für Ingenieurwissenschaften</v>
      </c>
      <c r="L58" s="1"/>
    </row>
    <row r="59" spans="1:12" x14ac:dyDescent="0.45">
      <c r="A59" t="s">
        <v>84</v>
      </c>
      <c r="B59">
        <v>5</v>
      </c>
      <c r="C59" t="s">
        <v>16</v>
      </c>
      <c r="D59" t="s">
        <v>17</v>
      </c>
      <c r="E59" t="s">
        <v>96</v>
      </c>
      <c r="F59" s="6">
        <v>4</v>
      </c>
      <c r="G59" t="s">
        <v>80</v>
      </c>
      <c r="H59" s="1" t="s">
        <v>81</v>
      </c>
      <c r="I59" t="str">
        <f>IF(LEFT(A59,1)="*",IF(LEFT(A57,1)="*",A56,A57)&amp;"#"&amp;A59,A59)</f>
        <v>Strömungsmaschinen</v>
      </c>
    </row>
    <row r="60" spans="1:12" x14ac:dyDescent="0.45">
      <c r="A60" t="s">
        <v>178</v>
      </c>
      <c r="B60">
        <v>5</v>
      </c>
      <c r="C60" t="s">
        <v>16</v>
      </c>
      <c r="D60" t="s">
        <v>17</v>
      </c>
      <c r="E60" t="s">
        <v>96</v>
      </c>
      <c r="F60" s="6">
        <v>4</v>
      </c>
      <c r="G60" t="s">
        <v>36</v>
      </c>
      <c r="H60" s="1" t="s">
        <v>37</v>
      </c>
      <c r="I60" t="str">
        <f>IF(LEFT(A60,1)="*",IF(LEFT(A59,1)="*",A57,A59)&amp;"#"&amp;A60,A60)</f>
        <v>Strukturierte Programmierung</v>
      </c>
    </row>
    <row r="61" spans="1:12" x14ac:dyDescent="0.45">
      <c r="A61" t="s">
        <v>179</v>
      </c>
      <c r="B61">
        <v>5</v>
      </c>
      <c r="C61" t="s">
        <v>16</v>
      </c>
      <c r="D61" t="s">
        <v>23</v>
      </c>
      <c r="E61" t="s">
        <v>96</v>
      </c>
      <c r="F61" s="6">
        <v>4</v>
      </c>
      <c r="G61" t="s">
        <v>437</v>
      </c>
      <c r="H61" s="1" t="s">
        <v>438</v>
      </c>
      <c r="I61" t="str">
        <f t="shared" si="2"/>
        <v>Technik der Mensch,- Maschine Interaktion</v>
      </c>
    </row>
    <row r="62" spans="1:12" x14ac:dyDescent="0.45">
      <c r="A62" t="s">
        <v>182</v>
      </c>
      <c r="B62">
        <v>5</v>
      </c>
      <c r="C62" t="s">
        <v>16</v>
      </c>
      <c r="D62" t="s">
        <v>17</v>
      </c>
      <c r="E62" t="s">
        <v>96</v>
      </c>
      <c r="F62">
        <v>5</v>
      </c>
      <c r="G62" t="s">
        <v>121</v>
      </c>
      <c r="H62" s="1" t="s">
        <v>122</v>
      </c>
      <c r="I62" t="str">
        <f t="shared" si="2"/>
        <v>Technische Bildverarbeitung</v>
      </c>
    </row>
    <row r="63" spans="1:12" x14ac:dyDescent="0.45">
      <c r="A63" t="s">
        <v>68</v>
      </c>
      <c r="B63">
        <v>5</v>
      </c>
      <c r="C63" t="s">
        <v>16</v>
      </c>
      <c r="D63" t="s">
        <v>23</v>
      </c>
      <c r="E63" t="s">
        <v>18</v>
      </c>
      <c r="F63">
        <v>5</v>
      </c>
      <c r="G63" t="s">
        <v>125</v>
      </c>
      <c r="H63" s="1" t="s">
        <v>126</v>
      </c>
      <c r="I63" t="str">
        <f t="shared" si="2"/>
        <v>Technisches Englisch</v>
      </c>
    </row>
    <row r="64" spans="1:12" x14ac:dyDescent="0.45">
      <c r="A64" t="s">
        <v>118</v>
      </c>
      <c r="B64">
        <v>5</v>
      </c>
      <c r="C64" t="s">
        <v>16</v>
      </c>
      <c r="D64" t="s">
        <v>23</v>
      </c>
      <c r="E64" t="s">
        <v>18</v>
      </c>
      <c r="F64">
        <v>3</v>
      </c>
      <c r="G64" t="s">
        <v>46</v>
      </c>
      <c r="H64" s="1" t="s">
        <v>47</v>
      </c>
      <c r="I64" t="str">
        <f t="shared" si="2"/>
        <v>Thermodynamik und Wärmeübertragung</v>
      </c>
    </row>
    <row r="65" spans="1:9" x14ac:dyDescent="0.45">
      <c r="A65" t="s">
        <v>183</v>
      </c>
      <c r="B65">
        <v>5</v>
      </c>
      <c r="C65" t="s">
        <v>16</v>
      </c>
      <c r="D65" t="s">
        <v>23</v>
      </c>
      <c r="E65" t="s">
        <v>96</v>
      </c>
      <c r="F65" s="6" t="s">
        <v>152</v>
      </c>
      <c r="G65" t="s">
        <v>435</v>
      </c>
      <c r="H65" s="1" t="s">
        <v>436</v>
      </c>
      <c r="I65" t="str">
        <f t="shared" si="2"/>
        <v>Umwelttechnik 1</v>
      </c>
    </row>
    <row r="66" spans="1:9" x14ac:dyDescent="0.45">
      <c r="A66" t="s">
        <v>184</v>
      </c>
      <c r="B66">
        <v>5</v>
      </c>
      <c r="C66" t="s">
        <v>16</v>
      </c>
      <c r="D66" t="s">
        <v>17</v>
      </c>
      <c r="E66" t="s">
        <v>96</v>
      </c>
      <c r="F66" s="6" t="s">
        <v>152</v>
      </c>
      <c r="G66" t="s">
        <v>435</v>
      </c>
      <c r="H66" s="1" t="s">
        <v>436</v>
      </c>
      <c r="I66" t="str">
        <f t="shared" ref="I66:I84" si="3">IF(LEFT(A66,1)="*",IF(LEFT(A65,1)="*",A64,A65)&amp;"#"&amp;A66,A66)</f>
        <v xml:space="preserve">Umwelttechnik 3 </v>
      </c>
    </row>
    <row r="67" spans="1:9" x14ac:dyDescent="0.45">
      <c r="A67" t="s">
        <v>185</v>
      </c>
      <c r="B67">
        <v>5</v>
      </c>
      <c r="C67" t="s">
        <v>16</v>
      </c>
      <c r="D67" t="s">
        <v>23</v>
      </c>
      <c r="E67" t="s">
        <v>96</v>
      </c>
      <c r="F67">
        <v>5</v>
      </c>
      <c r="G67" t="s">
        <v>46</v>
      </c>
      <c r="H67" s="1" t="s">
        <v>47</v>
      </c>
      <c r="I67" t="str">
        <f t="shared" si="3"/>
        <v>Umweltverfahrenstechnik</v>
      </c>
    </row>
    <row r="68" spans="1:9" x14ac:dyDescent="0.45">
      <c r="A68" s="5" t="s">
        <v>402</v>
      </c>
      <c r="B68">
        <v>5</v>
      </c>
      <c r="C68" t="s">
        <v>16</v>
      </c>
      <c r="D68" t="s">
        <v>17</v>
      </c>
      <c r="E68" t="s">
        <v>18</v>
      </c>
      <c r="F68">
        <v>1</v>
      </c>
      <c r="G68" t="s">
        <v>41</v>
      </c>
      <c r="H68" s="1" t="s">
        <v>42</v>
      </c>
      <c r="I68" t="str">
        <f t="shared" si="3"/>
        <v>Werkstofftechnik 1</v>
      </c>
    </row>
    <row r="69" spans="1:9" x14ac:dyDescent="0.45">
      <c r="A69" s="5" t="s">
        <v>403</v>
      </c>
      <c r="B69">
        <v>5</v>
      </c>
      <c r="C69" t="s">
        <v>16</v>
      </c>
      <c r="D69" t="s">
        <v>17</v>
      </c>
      <c r="E69" t="s">
        <v>18</v>
      </c>
      <c r="F69">
        <v>2</v>
      </c>
      <c r="G69" t="s">
        <v>41</v>
      </c>
      <c r="H69" s="1" t="s">
        <v>42</v>
      </c>
      <c r="I69" t="str">
        <f t="shared" si="3"/>
        <v>Werkstofftechnik 2</v>
      </c>
    </row>
    <row r="70" spans="1:9" x14ac:dyDescent="0.45">
      <c r="A70" t="s">
        <v>186</v>
      </c>
      <c r="B70">
        <v>5</v>
      </c>
      <c r="C70" t="s">
        <v>16</v>
      </c>
      <c r="D70" t="s">
        <v>17</v>
      </c>
      <c r="E70" t="s">
        <v>96</v>
      </c>
      <c r="F70" s="6">
        <v>4</v>
      </c>
      <c r="G70" t="s">
        <v>94</v>
      </c>
      <c r="H70" s="1" t="s">
        <v>95</v>
      </c>
      <c r="I70" t="str">
        <f t="shared" si="3"/>
        <v>Werkzeugmaschinen - Gegenwart und Zukunft</v>
      </c>
    </row>
    <row r="71" spans="1:9" x14ac:dyDescent="0.45">
      <c r="A71" t="s">
        <v>216</v>
      </c>
      <c r="I71" t="str">
        <f t="shared" si="3"/>
        <v>ZZZ</v>
      </c>
    </row>
    <row r="72" spans="1:9" x14ac:dyDescent="0.45">
      <c r="A72" t="s">
        <v>216</v>
      </c>
      <c r="I72" t="str">
        <f t="shared" si="3"/>
        <v>ZZZ</v>
      </c>
    </row>
    <row r="73" spans="1:9" x14ac:dyDescent="0.45">
      <c r="A73" t="s">
        <v>216</v>
      </c>
      <c r="I73" t="str">
        <f t="shared" si="3"/>
        <v>ZZZ</v>
      </c>
    </row>
    <row r="74" spans="1:9" x14ac:dyDescent="0.45">
      <c r="A74" t="s">
        <v>216</v>
      </c>
      <c r="I74" t="str">
        <f t="shared" si="3"/>
        <v>ZZZ</v>
      </c>
    </row>
    <row r="75" spans="1:9" x14ac:dyDescent="0.45">
      <c r="A75" t="s">
        <v>216</v>
      </c>
      <c r="I75" t="str">
        <f t="shared" si="3"/>
        <v>ZZZ</v>
      </c>
    </row>
    <row r="76" spans="1:9" x14ac:dyDescent="0.45">
      <c r="A76" t="s">
        <v>216</v>
      </c>
      <c r="I76" t="str">
        <f t="shared" si="3"/>
        <v>ZZZ</v>
      </c>
    </row>
    <row r="77" spans="1:9" x14ac:dyDescent="0.45">
      <c r="A77" t="s">
        <v>216</v>
      </c>
      <c r="I77" t="str">
        <f t="shared" si="3"/>
        <v>ZZZ</v>
      </c>
    </row>
    <row r="78" spans="1:9" x14ac:dyDescent="0.45">
      <c r="A78" t="s">
        <v>216</v>
      </c>
      <c r="I78" t="str">
        <f t="shared" si="3"/>
        <v>ZZZ</v>
      </c>
    </row>
    <row r="79" spans="1:9" x14ac:dyDescent="0.45">
      <c r="A79" t="s">
        <v>216</v>
      </c>
      <c r="I79" t="str">
        <f t="shared" si="3"/>
        <v>ZZZ</v>
      </c>
    </row>
    <row r="80" spans="1:9" x14ac:dyDescent="0.45">
      <c r="A80" t="s">
        <v>216</v>
      </c>
      <c r="I80" t="str">
        <f t="shared" si="3"/>
        <v>ZZZ</v>
      </c>
    </row>
    <row r="81" spans="1:9" x14ac:dyDescent="0.45">
      <c r="A81" t="s">
        <v>216</v>
      </c>
      <c r="I81" t="str">
        <f t="shared" si="3"/>
        <v>ZZZ</v>
      </c>
    </row>
    <row r="82" spans="1:9" x14ac:dyDescent="0.45">
      <c r="A82" t="s">
        <v>216</v>
      </c>
      <c r="I82" t="str">
        <f t="shared" si="3"/>
        <v>ZZZ</v>
      </c>
    </row>
    <row r="83" spans="1:9" x14ac:dyDescent="0.45">
      <c r="A83" t="s">
        <v>216</v>
      </c>
      <c r="I83" t="str">
        <f t="shared" si="3"/>
        <v>ZZZ</v>
      </c>
    </row>
    <row r="84" spans="1:9" x14ac:dyDescent="0.45">
      <c r="A84" t="s">
        <v>216</v>
      </c>
      <c r="I84" t="str">
        <f t="shared" si="3"/>
        <v>ZZZ</v>
      </c>
    </row>
  </sheetData>
  <autoFilter ref="A2:I84"/>
  <sortState ref="A3:I86">
    <sortCondition ref="I3:I86"/>
  </sortState>
  <hyperlinks>
    <hyperlink ref="H33" r:id="rId1"/>
    <hyperlink ref="H53" r:id="rId2"/>
    <hyperlink ref="H44" r:id="rId3"/>
    <hyperlink ref="H31" r:id="rId4"/>
    <hyperlink ref="H15" r:id="rId5"/>
    <hyperlink ref="H64" r:id="rId6"/>
    <hyperlink ref="H26" r:id="rId7"/>
    <hyperlink ref="H36" r:id="rId8"/>
    <hyperlink ref="H48" r:id="rId9"/>
    <hyperlink ref="H27" r:id="rId10"/>
    <hyperlink ref="H50" r:id="rId11"/>
    <hyperlink ref="H63" r:id="rId12"/>
    <hyperlink ref="H49" r:id="rId13"/>
    <hyperlink ref="H9" r:id="rId14"/>
    <hyperlink ref="H41" r:id="rId15"/>
    <hyperlink ref="H3" r:id="rId16"/>
    <hyperlink ref="H39" r:id="rId17"/>
    <hyperlink ref="H37" r:id="rId18"/>
    <hyperlink ref="H68" r:id="rId19"/>
    <hyperlink ref="H69" r:id="rId20"/>
    <hyperlink ref="H4" r:id="rId21"/>
    <hyperlink ref="H5" r:id="rId22"/>
    <hyperlink ref="H6" r:id="rId23"/>
    <hyperlink ref="H7" r:id="rId24"/>
    <hyperlink ref="H8" r:id="rId25"/>
    <hyperlink ref="H10" r:id="rId26"/>
    <hyperlink ref="H11" r:id="rId27"/>
    <hyperlink ref="H12" r:id="rId28"/>
    <hyperlink ref="H13" r:id="rId29"/>
    <hyperlink ref="H18" r:id="rId30"/>
    <hyperlink ref="H19" r:id="rId31"/>
    <hyperlink ref="H22" r:id="rId32"/>
    <hyperlink ref="H29" r:id="rId33"/>
    <hyperlink ref="H32" r:id="rId34"/>
    <hyperlink ref="H34" r:id="rId35"/>
    <hyperlink ref="H35" r:id="rId36"/>
    <hyperlink ref="H40" r:id="rId37"/>
    <hyperlink ref="H42" r:id="rId38"/>
    <hyperlink ref="H43" r:id="rId39"/>
    <hyperlink ref="H51" r:id="rId40"/>
    <hyperlink ref="H52" r:id="rId41"/>
    <hyperlink ref="H54" r:id="rId42"/>
    <hyperlink ref="H55" r:id="rId43"/>
    <hyperlink ref="H56" r:id="rId44"/>
    <hyperlink ref="H59" r:id="rId45"/>
    <hyperlink ref="H60" r:id="rId46"/>
    <hyperlink ref="H62" r:id="rId47"/>
    <hyperlink ref="H65" r:id="rId48"/>
    <hyperlink ref="H67" r:id="rId49"/>
    <hyperlink ref="H70" r:id="rId50"/>
    <hyperlink ref="L57" r:id="rId51"/>
    <hyperlink ref="H16" r:id="rId52"/>
    <hyperlink ref="H20" r:id="rId53"/>
    <hyperlink ref="H24" r:id="rId54"/>
    <hyperlink ref="H46" r:id="rId55"/>
    <hyperlink ref="H47" r:id="rId56"/>
  </hyperlinks>
  <pageMargins left="0.7" right="0.7" top="0.78740157499999996" bottom="0.78740157499999996" header="0.3" footer="0.3"/>
  <pageSetup paperSize="9" orientation="portrait" horizontalDpi="0" verticalDpi="0" r:id="rId57"/>
  <legacyDrawing r:id="rId5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86"/>
  <sheetViews>
    <sheetView topLeftCell="A2" workbookViewId="0">
      <selection activeCell="D9" sqref="D9"/>
    </sheetView>
  </sheetViews>
  <sheetFormatPr baseColWidth="10" defaultRowHeight="14.25" x14ac:dyDescent="0.45"/>
  <cols>
    <col min="1" max="1" width="41" customWidth="1"/>
    <col min="2" max="2" width="7.73046875" customWidth="1"/>
    <col min="3" max="3" width="12.86328125" customWidth="1"/>
    <col min="4" max="4" width="12.265625" customWidth="1"/>
    <col min="6" max="6" width="14.265625" customWidth="1"/>
    <col min="7" max="7" width="16.265625" bestFit="1" customWidth="1"/>
    <col min="8" max="8" width="35" bestFit="1" customWidth="1"/>
    <col min="9" max="9" width="23.265625" customWidth="1"/>
  </cols>
  <sheetData>
    <row r="2" spans="1:14" x14ac:dyDescent="0.45">
      <c r="A2" s="7" t="s">
        <v>9</v>
      </c>
      <c r="B2" s="7" t="s">
        <v>5</v>
      </c>
      <c r="C2" s="7" t="s">
        <v>10</v>
      </c>
      <c r="D2" s="7" t="s">
        <v>11</v>
      </c>
      <c r="E2" s="7" t="s">
        <v>13</v>
      </c>
      <c r="F2" s="7" t="s">
        <v>14</v>
      </c>
      <c r="G2" s="7" t="s">
        <v>12</v>
      </c>
      <c r="H2" s="7" t="s">
        <v>1</v>
      </c>
      <c r="I2" s="7" t="s">
        <v>315</v>
      </c>
      <c r="N2" s="7" t="s">
        <v>316</v>
      </c>
    </row>
    <row r="3" spans="1:14" x14ac:dyDescent="0.45">
      <c r="A3" t="s">
        <v>332</v>
      </c>
      <c r="B3">
        <v>5</v>
      </c>
      <c r="C3" t="s">
        <v>16</v>
      </c>
      <c r="D3" s="10" t="s">
        <v>17</v>
      </c>
      <c r="E3" s="10" t="s">
        <v>18</v>
      </c>
      <c r="F3">
        <v>1</v>
      </c>
      <c r="G3" t="s">
        <v>143</v>
      </c>
      <c r="H3" s="1" t="s">
        <v>347</v>
      </c>
      <c r="I3" t="str">
        <f t="shared" ref="I3:I20" si="0">A3</f>
        <v>CAD/PLM</v>
      </c>
      <c r="N3" t="s">
        <v>317</v>
      </c>
    </row>
    <row r="4" spans="1:14" x14ac:dyDescent="0.45">
      <c r="A4" t="s">
        <v>378</v>
      </c>
      <c r="B4">
        <v>5</v>
      </c>
      <c r="C4" t="s">
        <v>16</v>
      </c>
      <c r="D4" s="10" t="s">
        <v>17</v>
      </c>
      <c r="E4" s="10" t="s">
        <v>96</v>
      </c>
      <c r="F4" s="6">
        <v>1</v>
      </c>
      <c r="G4" s="10" t="s">
        <v>326</v>
      </c>
      <c r="H4" s="1" t="s">
        <v>327</v>
      </c>
      <c r="I4" t="str">
        <f t="shared" si="0"/>
        <v>Einführung in Structural Health Monitoring</v>
      </c>
    </row>
    <row r="5" spans="1:14" x14ac:dyDescent="0.45">
      <c r="A5" t="s">
        <v>331</v>
      </c>
      <c r="B5">
        <v>5</v>
      </c>
      <c r="C5" t="s">
        <v>16</v>
      </c>
      <c r="D5" s="10" t="s">
        <v>17</v>
      </c>
      <c r="E5" s="10" t="s">
        <v>18</v>
      </c>
      <c r="F5">
        <v>1</v>
      </c>
      <c r="G5" t="s">
        <v>80</v>
      </c>
      <c r="H5" s="1" t="s">
        <v>81</v>
      </c>
      <c r="I5" t="str">
        <f t="shared" si="0"/>
        <v>Engineering Conferences</v>
      </c>
      <c r="N5" t="s">
        <v>317</v>
      </c>
    </row>
    <row r="6" spans="1:14" x14ac:dyDescent="0.45">
      <c r="A6" t="s">
        <v>329</v>
      </c>
      <c r="B6">
        <v>5</v>
      </c>
      <c r="C6" t="s">
        <v>16</v>
      </c>
      <c r="D6" s="10" t="s">
        <v>23</v>
      </c>
      <c r="E6" t="s">
        <v>18</v>
      </c>
      <c r="F6" s="6">
        <v>1</v>
      </c>
      <c r="G6" t="s">
        <v>125</v>
      </c>
      <c r="H6" s="1" t="s">
        <v>330</v>
      </c>
      <c r="I6" t="str">
        <f t="shared" si="0"/>
        <v>English for International Purposes</v>
      </c>
      <c r="N6" t="s">
        <v>317</v>
      </c>
    </row>
    <row r="7" spans="1:14" x14ac:dyDescent="0.45">
      <c r="A7" t="s">
        <v>337</v>
      </c>
      <c r="B7">
        <v>5</v>
      </c>
      <c r="C7" t="s">
        <v>16</v>
      </c>
      <c r="D7" s="10" t="s">
        <v>23</v>
      </c>
      <c r="E7" s="10" t="s">
        <v>96</v>
      </c>
      <c r="F7" s="6">
        <v>2</v>
      </c>
      <c r="G7" t="s">
        <v>94</v>
      </c>
      <c r="H7" s="1" t="s">
        <v>95</v>
      </c>
      <c r="I7" t="str">
        <f t="shared" si="0"/>
        <v>Grundlagen industrieller Laseranwendung</v>
      </c>
      <c r="N7" t="s">
        <v>317</v>
      </c>
    </row>
    <row r="8" spans="1:14" x14ac:dyDescent="0.45">
      <c r="A8" t="s">
        <v>338</v>
      </c>
      <c r="B8">
        <v>5</v>
      </c>
      <c r="C8" t="s">
        <v>16</v>
      </c>
      <c r="D8" s="10" t="s">
        <v>17</v>
      </c>
      <c r="E8" s="10" t="s">
        <v>96</v>
      </c>
      <c r="F8" s="6">
        <v>2</v>
      </c>
      <c r="G8" t="s">
        <v>339</v>
      </c>
      <c r="H8" s="1" t="s">
        <v>346</v>
      </c>
      <c r="I8" t="str">
        <f t="shared" si="0"/>
        <v>Höhere technische Mechanik</v>
      </c>
      <c r="N8" t="s">
        <v>317</v>
      </c>
    </row>
    <row r="9" spans="1:14" x14ac:dyDescent="0.45">
      <c r="A9" t="s">
        <v>379</v>
      </c>
      <c r="B9">
        <v>5</v>
      </c>
      <c r="C9" t="s">
        <v>16</v>
      </c>
      <c r="D9" s="10" t="s">
        <v>23</v>
      </c>
      <c r="E9" s="10" t="s">
        <v>96</v>
      </c>
      <c r="F9" s="6">
        <v>2</v>
      </c>
      <c r="G9" s="10" t="s">
        <v>334</v>
      </c>
      <c r="H9" s="1"/>
      <c r="I9" t="str">
        <f t="shared" si="0"/>
        <v>Industrial Big Data</v>
      </c>
    </row>
    <row r="10" spans="1:14" x14ac:dyDescent="0.45">
      <c r="A10" t="s">
        <v>318</v>
      </c>
      <c r="B10">
        <v>5</v>
      </c>
      <c r="C10" t="s">
        <v>16</v>
      </c>
      <c r="D10" s="10" t="s">
        <v>17</v>
      </c>
      <c r="E10" s="10" t="s">
        <v>18</v>
      </c>
      <c r="F10">
        <v>1</v>
      </c>
      <c r="G10" t="s">
        <v>113</v>
      </c>
      <c r="H10" s="1" t="s">
        <v>114</v>
      </c>
      <c r="I10" t="str">
        <f t="shared" si="0"/>
        <v>Mehrkörpersimulation</v>
      </c>
      <c r="N10" t="s">
        <v>317</v>
      </c>
    </row>
    <row r="11" spans="1:14" x14ac:dyDescent="0.45">
      <c r="A11" t="s">
        <v>328</v>
      </c>
      <c r="B11">
        <v>5</v>
      </c>
      <c r="C11" t="s">
        <v>16</v>
      </c>
      <c r="D11" s="10" t="s">
        <v>17</v>
      </c>
      <c r="E11" t="s">
        <v>18</v>
      </c>
      <c r="F11" s="6">
        <v>1</v>
      </c>
      <c r="G11" t="s">
        <v>20</v>
      </c>
      <c r="H11" s="1" t="s">
        <v>21</v>
      </c>
      <c r="I11" t="str">
        <f t="shared" si="0"/>
        <v>Numerische Methoden</v>
      </c>
      <c r="N11" t="s">
        <v>317</v>
      </c>
    </row>
    <row r="12" spans="1:14" x14ac:dyDescent="0.45">
      <c r="A12" t="s">
        <v>340</v>
      </c>
      <c r="B12">
        <v>5</v>
      </c>
      <c r="C12" t="s">
        <v>16</v>
      </c>
      <c r="D12" s="10" t="s">
        <v>17</v>
      </c>
      <c r="E12" s="10" t="s">
        <v>96</v>
      </c>
      <c r="F12" s="6">
        <v>2</v>
      </c>
      <c r="G12" t="s">
        <v>341</v>
      </c>
      <c r="H12" s="1" t="s">
        <v>37</v>
      </c>
      <c r="I12" t="str">
        <f t="shared" si="0"/>
        <v>Objektorientierte Programmierung</v>
      </c>
      <c r="N12" t="s">
        <v>317</v>
      </c>
    </row>
    <row r="13" spans="1:14" x14ac:dyDescent="0.45">
      <c r="A13" t="s">
        <v>335</v>
      </c>
      <c r="B13">
        <v>5</v>
      </c>
      <c r="C13" t="s">
        <v>16</v>
      </c>
      <c r="D13" s="10" t="s">
        <v>17</v>
      </c>
      <c r="E13" s="10" t="s">
        <v>18</v>
      </c>
      <c r="F13" s="6">
        <v>2</v>
      </c>
      <c r="G13" s="10" t="s">
        <v>143</v>
      </c>
      <c r="H13" s="1" t="s">
        <v>347</v>
      </c>
      <c r="I13" t="str">
        <f t="shared" si="0"/>
        <v>Optimierung mechanischer Strukturen</v>
      </c>
      <c r="N13" t="s">
        <v>317</v>
      </c>
    </row>
    <row r="14" spans="1:14" x14ac:dyDescent="0.45">
      <c r="A14" t="s">
        <v>333</v>
      </c>
      <c r="B14">
        <v>5</v>
      </c>
      <c r="C14" t="s">
        <v>16</v>
      </c>
      <c r="D14" s="10" t="s">
        <v>23</v>
      </c>
      <c r="E14" s="10" t="s">
        <v>18</v>
      </c>
      <c r="F14">
        <v>1</v>
      </c>
      <c r="G14" t="s">
        <v>334</v>
      </c>
      <c r="H14" s="1"/>
      <c r="I14" t="str">
        <f t="shared" si="0"/>
        <v>Projektarbeit</v>
      </c>
      <c r="N14" s="5" t="s">
        <v>317</v>
      </c>
    </row>
    <row r="15" spans="1:14" x14ac:dyDescent="0.45">
      <c r="A15" t="s">
        <v>342</v>
      </c>
      <c r="B15">
        <v>5</v>
      </c>
      <c r="C15" t="s">
        <v>16</v>
      </c>
      <c r="D15" s="10" t="s">
        <v>17</v>
      </c>
      <c r="E15" s="10" t="s">
        <v>96</v>
      </c>
      <c r="F15" s="6">
        <v>1</v>
      </c>
      <c r="G15" t="s">
        <v>64</v>
      </c>
      <c r="H15" s="1" t="s">
        <v>65</v>
      </c>
      <c r="I15" t="str">
        <f t="shared" si="0"/>
        <v>Qualitätssicherung in der additiven Fertigung</v>
      </c>
      <c r="N15" t="s">
        <v>317</v>
      </c>
    </row>
    <row r="16" spans="1:14" x14ac:dyDescent="0.45">
      <c r="A16" t="s">
        <v>377</v>
      </c>
      <c r="C16" t="s">
        <v>16</v>
      </c>
      <c r="D16" s="10" t="s">
        <v>17</v>
      </c>
      <c r="E16" s="10" t="s">
        <v>96</v>
      </c>
      <c r="F16" s="6">
        <v>2</v>
      </c>
      <c r="G16" s="10" t="s">
        <v>334</v>
      </c>
      <c r="H16" s="1"/>
      <c r="I16" t="str">
        <f t="shared" si="0"/>
        <v>Ruhr Master School (siehe Katalog RMS)</v>
      </c>
    </row>
    <row r="17" spans="1:9" x14ac:dyDescent="0.45">
      <c r="A17" t="s">
        <v>343</v>
      </c>
      <c r="B17">
        <v>5</v>
      </c>
      <c r="C17" t="s">
        <v>16</v>
      </c>
      <c r="D17" s="10" t="s">
        <v>17</v>
      </c>
      <c r="E17" s="10" t="s">
        <v>96</v>
      </c>
      <c r="F17" s="6">
        <v>1</v>
      </c>
      <c r="G17" t="s">
        <v>146</v>
      </c>
      <c r="H17" s="1" t="s">
        <v>92</v>
      </c>
      <c r="I17" t="str">
        <f t="shared" si="0"/>
        <v>Smart Robotics</v>
      </c>
    </row>
    <row r="18" spans="1:9" x14ac:dyDescent="0.45">
      <c r="A18" t="s">
        <v>344</v>
      </c>
      <c r="B18">
        <v>5</v>
      </c>
      <c r="C18" t="s">
        <v>16</v>
      </c>
      <c r="D18" s="10" t="s">
        <v>17</v>
      </c>
      <c r="E18" s="10" t="s">
        <v>96</v>
      </c>
      <c r="F18" s="6">
        <v>2</v>
      </c>
      <c r="G18" t="s">
        <v>80</v>
      </c>
      <c r="H18" s="1" t="s">
        <v>81</v>
      </c>
      <c r="I18" t="str">
        <f t="shared" si="0"/>
        <v>Strömungsmesstechnik</v>
      </c>
    </row>
    <row r="19" spans="1:9" x14ac:dyDescent="0.45">
      <c r="A19" t="s">
        <v>336</v>
      </c>
      <c r="B19">
        <v>5</v>
      </c>
      <c r="C19" t="s">
        <v>16</v>
      </c>
      <c r="D19" s="10" t="s">
        <v>23</v>
      </c>
      <c r="E19" s="10" t="s">
        <v>18</v>
      </c>
      <c r="F19">
        <v>2</v>
      </c>
      <c r="G19" t="s">
        <v>87</v>
      </c>
      <c r="H19" s="1" t="s">
        <v>88</v>
      </c>
      <c r="I19" t="str">
        <f t="shared" si="0"/>
        <v>Technisches Management</v>
      </c>
    </row>
    <row r="20" spans="1:9" x14ac:dyDescent="0.45">
      <c r="A20" t="s">
        <v>345</v>
      </c>
      <c r="B20">
        <v>5</v>
      </c>
      <c r="C20" t="s">
        <v>16</v>
      </c>
      <c r="D20" s="10" t="s">
        <v>17</v>
      </c>
      <c r="E20" s="10" t="s">
        <v>96</v>
      </c>
      <c r="F20" s="6">
        <v>2</v>
      </c>
      <c r="G20" t="s">
        <v>41</v>
      </c>
      <c r="H20" s="1" t="s">
        <v>42</v>
      </c>
      <c r="I20" t="str">
        <f t="shared" si="0"/>
        <v>Werkstoffauswahl und Anwendung</v>
      </c>
    </row>
    <row r="21" spans="1:9" x14ac:dyDescent="0.45">
      <c r="A21" t="s">
        <v>216</v>
      </c>
      <c r="D21" s="10"/>
      <c r="H21" s="1"/>
    </row>
    <row r="22" spans="1:9" x14ac:dyDescent="0.45">
      <c r="A22" t="s">
        <v>216</v>
      </c>
      <c r="H22" s="1"/>
    </row>
    <row r="23" spans="1:9" x14ac:dyDescent="0.45">
      <c r="A23" t="s">
        <v>216</v>
      </c>
      <c r="F23" s="6"/>
      <c r="H23" s="1"/>
    </row>
    <row r="24" spans="1:9" x14ac:dyDescent="0.45">
      <c r="A24" t="s">
        <v>216</v>
      </c>
      <c r="F24" s="6"/>
      <c r="H24" s="1"/>
    </row>
    <row r="25" spans="1:9" x14ac:dyDescent="0.45">
      <c r="A25" t="s">
        <v>216</v>
      </c>
      <c r="H25" s="1"/>
    </row>
    <row r="26" spans="1:9" x14ac:dyDescent="0.45">
      <c r="A26" t="s">
        <v>216</v>
      </c>
      <c r="H26" s="1"/>
    </row>
    <row r="27" spans="1:9" x14ac:dyDescent="0.45">
      <c r="A27" t="s">
        <v>216</v>
      </c>
      <c r="H27" s="1"/>
    </row>
    <row r="28" spans="1:9" x14ac:dyDescent="0.45">
      <c r="A28" t="s">
        <v>216</v>
      </c>
      <c r="F28" s="6"/>
    </row>
    <row r="29" spans="1:9" x14ac:dyDescent="0.45">
      <c r="A29" t="s">
        <v>216</v>
      </c>
      <c r="F29" s="6"/>
      <c r="H29" s="1"/>
    </row>
    <row r="30" spans="1:9" x14ac:dyDescent="0.45">
      <c r="A30" t="s">
        <v>216</v>
      </c>
      <c r="H30" s="1"/>
    </row>
    <row r="31" spans="1:9" x14ac:dyDescent="0.45">
      <c r="A31" t="s">
        <v>216</v>
      </c>
      <c r="H31" s="1"/>
    </row>
    <row r="32" spans="1:9" x14ac:dyDescent="0.45">
      <c r="A32" t="s">
        <v>216</v>
      </c>
      <c r="F32" s="8"/>
      <c r="G32" s="8"/>
      <c r="H32" s="9"/>
    </row>
    <row r="33" spans="1:8" x14ac:dyDescent="0.45">
      <c r="A33" t="s">
        <v>216</v>
      </c>
      <c r="H33" s="1"/>
    </row>
    <row r="34" spans="1:8" x14ac:dyDescent="0.45">
      <c r="A34" t="s">
        <v>216</v>
      </c>
      <c r="F34" s="6"/>
      <c r="G34" s="8"/>
      <c r="H34" s="9"/>
    </row>
    <row r="35" spans="1:8" x14ac:dyDescent="0.45">
      <c r="A35" t="s">
        <v>216</v>
      </c>
      <c r="F35" s="6"/>
      <c r="G35" s="8"/>
      <c r="H35" s="9"/>
    </row>
    <row r="36" spans="1:8" x14ac:dyDescent="0.45">
      <c r="A36" t="s">
        <v>216</v>
      </c>
      <c r="F36" s="6"/>
      <c r="H36" s="1"/>
    </row>
    <row r="37" spans="1:8" x14ac:dyDescent="0.45">
      <c r="A37" t="s">
        <v>216</v>
      </c>
      <c r="F37" s="6"/>
      <c r="H37" s="1"/>
    </row>
    <row r="38" spans="1:8" x14ac:dyDescent="0.45">
      <c r="A38" t="s">
        <v>216</v>
      </c>
      <c r="H38" s="1"/>
    </row>
    <row r="39" spans="1:8" x14ac:dyDescent="0.45">
      <c r="A39" t="s">
        <v>216</v>
      </c>
      <c r="H39" s="1"/>
    </row>
    <row r="40" spans="1:8" x14ac:dyDescent="0.45">
      <c r="A40" t="s">
        <v>216</v>
      </c>
      <c r="H40" s="1"/>
    </row>
    <row r="41" spans="1:8" x14ac:dyDescent="0.45">
      <c r="A41" t="s">
        <v>216</v>
      </c>
      <c r="F41" s="6"/>
      <c r="G41" s="8"/>
      <c r="H41" s="9"/>
    </row>
    <row r="42" spans="1:8" x14ac:dyDescent="0.45">
      <c r="A42" t="s">
        <v>216</v>
      </c>
      <c r="D42" s="10"/>
      <c r="H42" s="1"/>
    </row>
    <row r="43" spans="1:8" x14ac:dyDescent="0.45">
      <c r="A43" t="s">
        <v>216</v>
      </c>
      <c r="G43" s="8"/>
      <c r="H43" s="9"/>
    </row>
    <row r="44" spans="1:8" x14ac:dyDescent="0.45">
      <c r="A44" t="s">
        <v>216</v>
      </c>
      <c r="G44" s="8"/>
      <c r="H44" s="9"/>
    </row>
    <row r="45" spans="1:8" x14ac:dyDescent="0.45">
      <c r="A45" t="s">
        <v>216</v>
      </c>
      <c r="H45" s="1"/>
    </row>
    <row r="46" spans="1:8" x14ac:dyDescent="0.45">
      <c r="A46" t="s">
        <v>216</v>
      </c>
      <c r="F46" s="6"/>
      <c r="G46" s="8"/>
      <c r="H46" s="9"/>
    </row>
    <row r="47" spans="1:8" x14ac:dyDescent="0.45">
      <c r="A47" t="s">
        <v>216</v>
      </c>
      <c r="G47" s="8"/>
      <c r="H47" s="9"/>
    </row>
    <row r="48" spans="1:8" x14ac:dyDescent="0.45">
      <c r="A48" t="s">
        <v>216</v>
      </c>
      <c r="D48" s="8"/>
      <c r="E48" s="8"/>
    </row>
    <row r="49" spans="1:8" x14ac:dyDescent="0.45">
      <c r="A49" t="s">
        <v>216</v>
      </c>
      <c r="H49" s="1"/>
    </row>
    <row r="50" spans="1:8" x14ac:dyDescent="0.45">
      <c r="A50" t="s">
        <v>216</v>
      </c>
      <c r="H50" s="1"/>
    </row>
    <row r="51" spans="1:8" x14ac:dyDescent="0.45">
      <c r="A51" t="s">
        <v>216</v>
      </c>
      <c r="H51" s="1"/>
    </row>
    <row r="52" spans="1:8" x14ac:dyDescent="0.45">
      <c r="A52" t="s">
        <v>216</v>
      </c>
      <c r="G52" s="8"/>
      <c r="H52" s="9"/>
    </row>
    <row r="53" spans="1:8" x14ac:dyDescent="0.45">
      <c r="A53" t="s">
        <v>216</v>
      </c>
      <c r="G53" s="8"/>
      <c r="H53" s="9"/>
    </row>
    <row r="54" spans="1:8" x14ac:dyDescent="0.45">
      <c r="A54" t="s">
        <v>216</v>
      </c>
      <c r="H54" s="1"/>
    </row>
    <row r="55" spans="1:8" x14ac:dyDescent="0.45">
      <c r="A55" t="s">
        <v>216</v>
      </c>
      <c r="G55" s="8"/>
      <c r="H55" s="9"/>
    </row>
    <row r="56" spans="1:8" x14ac:dyDescent="0.45">
      <c r="A56" t="s">
        <v>216</v>
      </c>
      <c r="G56" s="8"/>
      <c r="H56" s="9"/>
    </row>
    <row r="57" spans="1:8" x14ac:dyDescent="0.45">
      <c r="A57" t="s">
        <v>216</v>
      </c>
      <c r="G57" s="8"/>
      <c r="H57" s="9"/>
    </row>
    <row r="58" spans="1:8" x14ac:dyDescent="0.45">
      <c r="A58" t="s">
        <v>216</v>
      </c>
      <c r="H58" s="1"/>
    </row>
    <row r="59" spans="1:8" x14ac:dyDescent="0.45">
      <c r="A59" t="s">
        <v>216</v>
      </c>
      <c r="H59" s="1"/>
    </row>
    <row r="60" spans="1:8" x14ac:dyDescent="0.45">
      <c r="A60" t="s">
        <v>216</v>
      </c>
      <c r="F60" s="6"/>
      <c r="H60" s="1"/>
    </row>
    <row r="61" spans="1:8" x14ac:dyDescent="0.45">
      <c r="A61" t="s">
        <v>216</v>
      </c>
      <c r="F61" s="6"/>
      <c r="H61" s="1"/>
    </row>
    <row r="62" spans="1:8" x14ac:dyDescent="0.45">
      <c r="A62" t="s">
        <v>216</v>
      </c>
      <c r="F62" s="6"/>
      <c r="H62" s="1"/>
    </row>
    <row r="63" spans="1:8" x14ac:dyDescent="0.45">
      <c r="A63" t="s">
        <v>216</v>
      </c>
      <c r="H63" s="1"/>
    </row>
    <row r="64" spans="1:8" x14ac:dyDescent="0.45">
      <c r="A64" t="s">
        <v>216</v>
      </c>
      <c r="H64" s="1"/>
    </row>
    <row r="65" spans="1:8" x14ac:dyDescent="0.45">
      <c r="A65" t="s">
        <v>216</v>
      </c>
      <c r="H65" s="1"/>
    </row>
    <row r="66" spans="1:8" x14ac:dyDescent="0.45">
      <c r="A66" t="s">
        <v>216</v>
      </c>
      <c r="F66" s="6"/>
      <c r="H66" s="1"/>
    </row>
    <row r="67" spans="1:8" x14ac:dyDescent="0.45">
      <c r="A67" t="s">
        <v>216</v>
      </c>
      <c r="F67" s="6"/>
      <c r="H67" s="1"/>
    </row>
    <row r="68" spans="1:8" x14ac:dyDescent="0.45">
      <c r="A68" t="s">
        <v>216</v>
      </c>
      <c r="H68" s="1"/>
    </row>
    <row r="69" spans="1:8" x14ac:dyDescent="0.45">
      <c r="A69" t="s">
        <v>216</v>
      </c>
      <c r="H69" s="1"/>
    </row>
    <row r="70" spans="1:8" x14ac:dyDescent="0.45">
      <c r="A70" t="s">
        <v>216</v>
      </c>
      <c r="H70" s="1"/>
    </row>
    <row r="71" spans="1:8" x14ac:dyDescent="0.45">
      <c r="A71" t="s">
        <v>216</v>
      </c>
      <c r="H71" s="1"/>
    </row>
    <row r="72" spans="1:8" x14ac:dyDescent="0.45">
      <c r="A72" t="s">
        <v>216</v>
      </c>
      <c r="F72" s="6"/>
      <c r="H72" s="1"/>
    </row>
    <row r="73" spans="1:8" x14ac:dyDescent="0.45">
      <c r="A73" t="s">
        <v>216</v>
      </c>
    </row>
    <row r="74" spans="1:8" x14ac:dyDescent="0.45">
      <c r="A74" t="s">
        <v>216</v>
      </c>
    </row>
    <row r="75" spans="1:8" x14ac:dyDescent="0.45">
      <c r="A75" t="s">
        <v>216</v>
      </c>
    </row>
    <row r="76" spans="1:8" x14ac:dyDescent="0.45">
      <c r="A76" t="s">
        <v>216</v>
      </c>
    </row>
    <row r="77" spans="1:8" x14ac:dyDescent="0.45">
      <c r="A77" t="s">
        <v>216</v>
      </c>
    </row>
    <row r="78" spans="1:8" x14ac:dyDescent="0.45">
      <c r="A78" t="s">
        <v>216</v>
      </c>
    </row>
    <row r="79" spans="1:8" x14ac:dyDescent="0.45">
      <c r="A79" t="s">
        <v>216</v>
      </c>
    </row>
    <row r="80" spans="1:8" x14ac:dyDescent="0.45">
      <c r="A80" t="s">
        <v>216</v>
      </c>
    </row>
    <row r="81" spans="1:9" x14ac:dyDescent="0.45">
      <c r="A81" t="s">
        <v>216</v>
      </c>
    </row>
    <row r="82" spans="1:9" x14ac:dyDescent="0.45">
      <c r="A82" t="s">
        <v>216</v>
      </c>
    </row>
    <row r="83" spans="1:9" x14ac:dyDescent="0.45">
      <c r="A83" t="s">
        <v>216</v>
      </c>
    </row>
    <row r="84" spans="1:9" x14ac:dyDescent="0.45">
      <c r="A84" t="s">
        <v>216</v>
      </c>
    </row>
    <row r="85" spans="1:9" x14ac:dyDescent="0.45">
      <c r="A85" t="s">
        <v>216</v>
      </c>
    </row>
    <row r="86" spans="1:9" x14ac:dyDescent="0.45">
      <c r="A86" t="s">
        <v>216</v>
      </c>
      <c r="I86" t="str">
        <f>IF(LEFT(A86,1)="*",IF(LEFT(A85,1)="*",A84,A85)&amp;"#"&amp;A86,A86)</f>
        <v>ZZZ</v>
      </c>
    </row>
  </sheetData>
  <autoFilter ref="A2:I86">
    <sortState ref="A3:I86">
      <sortCondition ref="A2"/>
    </sortState>
  </autoFilter>
  <sortState ref="A3:N20">
    <sortCondition ref="I3:I20"/>
  </sortState>
  <hyperlinks>
    <hyperlink ref="H10" r:id="rId1"/>
    <hyperlink ref="H12" r:id="rId2"/>
    <hyperlink ref="H8" r:id="rId3" display="markus.eikelberg@hs-bochum.de"/>
    <hyperlink ref="H15" r:id="rId4"/>
    <hyperlink ref="H5" r:id="rId5"/>
    <hyperlink ref="H18" r:id="rId6"/>
    <hyperlink ref="H11" r:id="rId7"/>
    <hyperlink ref="H20" r:id="rId8"/>
    <hyperlink ref="H17" r:id="rId9"/>
    <hyperlink ref="H19" r:id="rId10"/>
    <hyperlink ref="H4" r:id="rId11"/>
  </hyperlinks>
  <pageMargins left="0.7" right="0.7" top="0.78740157499999996" bottom="0.78740157499999996" header="0.3" footer="0.3"/>
  <pageSetup paperSize="9" orientation="portrait" horizontalDpi="0" verticalDpi="0" r:id="rId12"/>
  <legacyDrawing r:id="rId1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70"/>
  <sheetViews>
    <sheetView topLeftCell="A37" workbookViewId="0"/>
  </sheetViews>
  <sheetFormatPr baseColWidth="10" defaultRowHeight="14.25" x14ac:dyDescent="0.45"/>
  <cols>
    <col min="1" max="1" width="41" customWidth="1"/>
    <col min="2" max="2" width="7.73046875" customWidth="1"/>
    <col min="3" max="3" width="12.86328125" customWidth="1"/>
    <col min="4" max="4" width="12.265625" customWidth="1"/>
    <col min="6" max="6" width="14.265625" customWidth="1"/>
    <col min="7" max="7" width="16.265625" bestFit="1" customWidth="1"/>
    <col min="8" max="8" width="35" bestFit="1" customWidth="1"/>
    <col min="9" max="9" width="23.265625" customWidth="1"/>
  </cols>
  <sheetData>
    <row r="2" spans="1:13" x14ac:dyDescent="0.45">
      <c r="A2" s="7" t="s">
        <v>9</v>
      </c>
      <c r="B2" s="7" t="s">
        <v>5</v>
      </c>
      <c r="C2" s="7" t="s">
        <v>10</v>
      </c>
      <c r="D2" s="7" t="s">
        <v>11</v>
      </c>
      <c r="E2" s="7" t="s">
        <v>13</v>
      </c>
      <c r="F2" s="7" t="s">
        <v>14</v>
      </c>
      <c r="G2" s="7" t="s">
        <v>12</v>
      </c>
      <c r="H2" s="7" t="s">
        <v>1</v>
      </c>
      <c r="I2" s="7" t="s">
        <v>315</v>
      </c>
      <c r="M2" s="7" t="s">
        <v>316</v>
      </c>
    </row>
    <row r="3" spans="1:13" x14ac:dyDescent="0.45">
      <c r="A3" t="s">
        <v>129</v>
      </c>
      <c r="B3">
        <v>5</v>
      </c>
      <c r="C3" t="s">
        <v>16</v>
      </c>
      <c r="D3" s="10" t="s">
        <v>23</v>
      </c>
      <c r="E3" t="s">
        <v>96</v>
      </c>
      <c r="F3" s="6">
        <v>4</v>
      </c>
      <c r="G3" t="s">
        <v>130</v>
      </c>
      <c r="H3" s="1" t="s">
        <v>131</v>
      </c>
      <c r="I3" t="str">
        <f>IF(LEFT(A3,1)="*",IF(LEFT(#REF!,1)="*",#REF!,#REF!)&amp;"#"&amp;A3,A3)</f>
        <v>Alternativ angetriebene Fahrzeuge</v>
      </c>
      <c r="M3" t="s">
        <v>118</v>
      </c>
    </row>
    <row r="4" spans="1:13" x14ac:dyDescent="0.45">
      <c r="A4" t="s">
        <v>78</v>
      </c>
      <c r="B4">
        <v>5</v>
      </c>
      <c r="C4" t="s">
        <v>16</v>
      </c>
      <c r="D4" s="10" t="s">
        <v>17</v>
      </c>
      <c r="E4" t="s">
        <v>96</v>
      </c>
      <c r="F4">
        <v>6</v>
      </c>
      <c r="G4" t="s">
        <v>132</v>
      </c>
      <c r="H4" s="1" t="s">
        <v>133</v>
      </c>
      <c r="I4" t="str">
        <f>IF(LEFT(A4,1)="*",IF(LEFT(A3,1)="*",#REF!,A3)&amp;"#"&amp;A4,A4)</f>
        <v>Angewandte Störmungssimulation</v>
      </c>
      <c r="M4" t="s">
        <v>110</v>
      </c>
    </row>
    <row r="5" spans="1:13" x14ac:dyDescent="0.45">
      <c r="A5" t="s">
        <v>105</v>
      </c>
      <c r="B5">
        <v>5</v>
      </c>
      <c r="C5" t="s">
        <v>16</v>
      </c>
      <c r="D5" s="10" t="s">
        <v>17</v>
      </c>
      <c r="E5" t="s">
        <v>96</v>
      </c>
      <c r="F5">
        <v>6</v>
      </c>
      <c r="G5" t="s">
        <v>36</v>
      </c>
      <c r="H5" s="1" t="s">
        <v>37</v>
      </c>
      <c r="I5" t="str">
        <f t="shared" ref="I5:I50" si="0">IF(LEFT(A5,1)="*",IF(LEFT(A4,1)="*",A3,A4)&amp;"#"&amp;A5,A5)</f>
        <v>Anwendungsprogrammierung</v>
      </c>
      <c r="M5" t="s">
        <v>35</v>
      </c>
    </row>
    <row r="6" spans="1:13" x14ac:dyDescent="0.45">
      <c r="A6" t="s">
        <v>134</v>
      </c>
      <c r="B6">
        <v>5</v>
      </c>
      <c r="C6" t="s">
        <v>16</v>
      </c>
      <c r="D6" s="10" t="s">
        <v>17</v>
      </c>
      <c r="E6" t="s">
        <v>96</v>
      </c>
      <c r="F6">
        <v>6</v>
      </c>
      <c r="G6" t="s">
        <v>135</v>
      </c>
      <c r="H6" s="1" t="s">
        <v>136</v>
      </c>
      <c r="I6" t="str">
        <f t="shared" si="0"/>
        <v>Batterietechnik</v>
      </c>
      <c r="M6" t="s">
        <v>386</v>
      </c>
    </row>
    <row r="7" spans="1:13" x14ac:dyDescent="0.45">
      <c r="A7" t="s">
        <v>106</v>
      </c>
      <c r="B7">
        <v>5</v>
      </c>
      <c r="C7" t="s">
        <v>16</v>
      </c>
      <c r="D7" t="s">
        <v>17</v>
      </c>
      <c r="E7" t="s">
        <v>18</v>
      </c>
      <c r="F7" s="6">
        <v>4</v>
      </c>
      <c r="G7" t="s">
        <v>71</v>
      </c>
      <c r="H7" s="1" t="s">
        <v>72</v>
      </c>
      <c r="I7" t="str">
        <f t="shared" si="0"/>
        <v>Betriebliche Informationssysteme</v>
      </c>
      <c r="M7" t="s">
        <v>26</v>
      </c>
    </row>
    <row r="8" spans="1:13" x14ac:dyDescent="0.45">
      <c r="A8" t="s">
        <v>137</v>
      </c>
      <c r="B8">
        <v>5</v>
      </c>
      <c r="C8" t="s">
        <v>16</v>
      </c>
      <c r="D8" t="s">
        <v>138</v>
      </c>
      <c r="E8" t="s">
        <v>96</v>
      </c>
      <c r="F8" s="6">
        <v>4</v>
      </c>
      <c r="G8" t="s">
        <v>46</v>
      </c>
      <c r="H8" s="1" t="s">
        <v>47</v>
      </c>
      <c r="I8" t="str">
        <f>IF(LEFT(A8,1)="*",IF(LEFT(#REF!,1)="*",A7,#REF!)&amp;"#"&amp;A8,A8)</f>
        <v>Bioenergie</v>
      </c>
      <c r="M8" t="s">
        <v>43</v>
      </c>
    </row>
    <row r="9" spans="1:13" x14ac:dyDescent="0.45">
      <c r="A9" t="s">
        <v>139</v>
      </c>
      <c r="B9">
        <v>5</v>
      </c>
      <c r="C9" t="s">
        <v>16</v>
      </c>
      <c r="D9" t="s">
        <v>17</v>
      </c>
      <c r="E9" t="s">
        <v>96</v>
      </c>
      <c r="F9" s="6">
        <v>4</v>
      </c>
      <c r="G9" t="s">
        <v>140</v>
      </c>
      <c r="H9" s="1" t="s">
        <v>141</v>
      </c>
      <c r="I9" t="str">
        <f>IF(LEFT(A9,1)="*",IF(LEFT(A8,1)="*",#REF!,A8)&amp;"#"&amp;A9,A9)</f>
        <v>CAD</v>
      </c>
      <c r="M9" s="5" t="s">
        <v>402</v>
      </c>
    </row>
    <row r="10" spans="1:13" x14ac:dyDescent="0.45">
      <c r="A10" t="s">
        <v>142</v>
      </c>
      <c r="B10">
        <v>5</v>
      </c>
      <c r="C10" t="s">
        <v>16</v>
      </c>
      <c r="D10" t="s">
        <v>17</v>
      </c>
      <c r="E10" t="s">
        <v>96</v>
      </c>
      <c r="F10" s="6">
        <v>6</v>
      </c>
      <c r="G10" t="s">
        <v>143</v>
      </c>
      <c r="H10" s="1" t="s">
        <v>144</v>
      </c>
      <c r="I10" t="str">
        <f t="shared" si="0"/>
        <v>CAE / FEM</v>
      </c>
      <c r="M10" t="s">
        <v>44</v>
      </c>
    </row>
    <row r="11" spans="1:13" x14ac:dyDescent="0.45">
      <c r="A11" t="s">
        <v>145</v>
      </c>
      <c r="B11">
        <v>5</v>
      </c>
      <c r="C11" t="s">
        <v>16</v>
      </c>
      <c r="D11" t="s">
        <v>17</v>
      </c>
      <c r="E11" t="s">
        <v>96</v>
      </c>
      <c r="F11" s="6">
        <v>5</v>
      </c>
      <c r="G11" t="s">
        <v>146</v>
      </c>
      <c r="H11" s="1" t="s">
        <v>147</v>
      </c>
      <c r="I11" t="str">
        <f t="shared" si="0"/>
        <v>Cyber physical systems</v>
      </c>
      <c r="M11" t="s">
        <v>68</v>
      </c>
    </row>
    <row r="12" spans="1:13" x14ac:dyDescent="0.45">
      <c r="A12" t="s">
        <v>44</v>
      </c>
      <c r="B12">
        <v>5</v>
      </c>
      <c r="C12" t="s">
        <v>16</v>
      </c>
      <c r="D12" t="s">
        <v>17</v>
      </c>
      <c r="E12" t="s">
        <v>18</v>
      </c>
      <c r="F12">
        <v>3</v>
      </c>
      <c r="G12" t="s">
        <v>326</v>
      </c>
      <c r="H12" s="1" t="s">
        <v>327</v>
      </c>
      <c r="I12" t="str">
        <f t="shared" si="0"/>
        <v>Dynamik</v>
      </c>
    </row>
    <row r="13" spans="1:13" x14ac:dyDescent="0.45">
      <c r="A13" t="s">
        <v>115</v>
      </c>
      <c r="B13">
        <v>5</v>
      </c>
      <c r="C13" t="s">
        <v>16</v>
      </c>
      <c r="D13" t="s">
        <v>17</v>
      </c>
      <c r="E13" t="s">
        <v>18</v>
      </c>
      <c r="F13">
        <v>6</v>
      </c>
      <c r="G13" t="s">
        <v>116</v>
      </c>
      <c r="H13" s="1" t="s">
        <v>117</v>
      </c>
      <c r="I13" t="str">
        <f t="shared" si="0"/>
        <v>Elektrotechnik</v>
      </c>
    </row>
    <row r="14" spans="1:13" x14ac:dyDescent="0.45">
      <c r="A14" t="s">
        <v>148</v>
      </c>
      <c r="B14">
        <v>5</v>
      </c>
      <c r="C14" t="s">
        <v>16</v>
      </c>
      <c r="D14" t="s">
        <v>17</v>
      </c>
      <c r="E14" t="s">
        <v>96</v>
      </c>
      <c r="F14" s="6">
        <v>5</v>
      </c>
      <c r="G14" t="s">
        <v>149</v>
      </c>
      <c r="H14" s="1" t="s">
        <v>150</v>
      </c>
      <c r="I14" t="str">
        <f t="shared" si="0"/>
        <v>Energieerzeugung,- verteilung,- netze</v>
      </c>
    </row>
    <row r="15" spans="1:13" x14ac:dyDescent="0.45">
      <c r="A15" t="s">
        <v>151</v>
      </c>
      <c r="B15">
        <v>5</v>
      </c>
      <c r="C15" t="s">
        <v>16</v>
      </c>
      <c r="D15" t="s">
        <v>17</v>
      </c>
      <c r="E15" t="s">
        <v>96</v>
      </c>
      <c r="F15" s="6">
        <v>5</v>
      </c>
      <c r="G15" t="s">
        <v>46</v>
      </c>
      <c r="H15" s="1" t="s">
        <v>47</v>
      </c>
      <c r="I15" t="str">
        <f t="shared" si="0"/>
        <v>Energietechnik 1</v>
      </c>
    </row>
    <row r="16" spans="1:13" x14ac:dyDescent="0.45">
      <c r="A16" t="s">
        <v>153</v>
      </c>
      <c r="B16">
        <v>5</v>
      </c>
      <c r="C16" t="s">
        <v>16</v>
      </c>
      <c r="D16" t="s">
        <v>23</v>
      </c>
      <c r="E16" t="s">
        <v>96</v>
      </c>
      <c r="F16" s="6">
        <v>4</v>
      </c>
      <c r="G16" t="s">
        <v>154</v>
      </c>
      <c r="H16" s="1" t="s">
        <v>155</v>
      </c>
      <c r="I16" t="str">
        <f t="shared" si="0"/>
        <v>Energietechnik 2 - Erneuerbare Energien</v>
      </c>
    </row>
    <row r="17" spans="1:9" x14ac:dyDescent="0.45">
      <c r="A17" t="s">
        <v>97</v>
      </c>
      <c r="B17">
        <v>5</v>
      </c>
      <c r="C17" t="s">
        <v>16</v>
      </c>
      <c r="D17" t="s">
        <v>17</v>
      </c>
      <c r="E17" t="s">
        <v>96</v>
      </c>
      <c r="F17" s="6">
        <v>4</v>
      </c>
      <c r="G17" t="s">
        <v>87</v>
      </c>
      <c r="H17" s="1" t="s">
        <v>88</v>
      </c>
      <c r="I17" t="str">
        <f t="shared" si="0"/>
        <v>Enterprise Ressource Planing</v>
      </c>
    </row>
    <row r="18" spans="1:9" x14ac:dyDescent="0.45">
      <c r="A18" t="s">
        <v>156</v>
      </c>
      <c r="B18">
        <v>5</v>
      </c>
      <c r="C18" t="s">
        <v>16</v>
      </c>
      <c r="D18" t="s">
        <v>17</v>
      </c>
      <c r="E18" t="s">
        <v>96</v>
      </c>
      <c r="F18">
        <v>6</v>
      </c>
      <c r="G18" t="s">
        <v>87</v>
      </c>
      <c r="H18" s="1" t="s">
        <v>88</v>
      </c>
      <c r="I18" t="str">
        <f>IF(LEFT(A18,1)="*",IF(LEFT(#REF!,1)="*",A17,#REF!)&amp;"#"&amp;A18,A18)</f>
        <v>Fabrikplanung u. Simulation</v>
      </c>
    </row>
    <row r="19" spans="1:9" x14ac:dyDescent="0.45">
      <c r="A19" t="s">
        <v>93</v>
      </c>
      <c r="B19">
        <v>5</v>
      </c>
      <c r="C19" t="s">
        <v>16</v>
      </c>
      <c r="D19" t="s">
        <v>17</v>
      </c>
      <c r="E19" t="s">
        <v>96</v>
      </c>
      <c r="F19" s="6">
        <v>6</v>
      </c>
      <c r="G19" t="s">
        <v>64</v>
      </c>
      <c r="H19" s="1" t="s">
        <v>65</v>
      </c>
      <c r="I19" t="str">
        <f>IF(LEFT(A19,1)="*",IF(LEFT(A18,1)="*",#REF!,A18)&amp;"#"&amp;A19,A19)</f>
        <v>Fertigungsmesstechnik</v>
      </c>
    </row>
    <row r="20" spans="1:9" x14ac:dyDescent="0.45">
      <c r="A20" t="s">
        <v>86</v>
      </c>
      <c r="B20">
        <v>5</v>
      </c>
      <c r="C20" t="s">
        <v>16</v>
      </c>
      <c r="D20" t="s">
        <v>17</v>
      </c>
      <c r="E20" t="s">
        <v>96</v>
      </c>
      <c r="F20" s="6">
        <v>5</v>
      </c>
      <c r="G20" t="s">
        <v>87</v>
      </c>
      <c r="H20" s="1" t="s">
        <v>88</v>
      </c>
      <c r="I20" t="str">
        <f t="shared" si="0"/>
        <v>Fertigungsplanung</v>
      </c>
    </row>
    <row r="21" spans="1:9" x14ac:dyDescent="0.45">
      <c r="A21" t="s">
        <v>63</v>
      </c>
      <c r="B21">
        <v>5</v>
      </c>
      <c r="C21" t="s">
        <v>16</v>
      </c>
      <c r="D21" t="s">
        <v>17</v>
      </c>
      <c r="E21" t="s">
        <v>18</v>
      </c>
      <c r="F21">
        <v>3</v>
      </c>
      <c r="G21" t="s">
        <v>64</v>
      </c>
      <c r="H21" s="1" t="s">
        <v>65</v>
      </c>
      <c r="I21" t="str">
        <f t="shared" si="0"/>
        <v>Fertigungsverfahren</v>
      </c>
    </row>
    <row r="22" spans="1:9" x14ac:dyDescent="0.45">
      <c r="A22" t="s">
        <v>209</v>
      </c>
      <c r="B22">
        <v>5</v>
      </c>
      <c r="C22" t="s">
        <v>16</v>
      </c>
      <c r="D22" t="s">
        <v>23</v>
      </c>
      <c r="E22" t="s">
        <v>96</v>
      </c>
      <c r="F22" s="6">
        <v>6</v>
      </c>
      <c r="G22" t="s">
        <v>206</v>
      </c>
      <c r="I22" t="str">
        <f>IF(LEFT(A22,1)="*",IF(LEFT(#REF!,1)="*",#REF!,#REF!)&amp;"#"&amp;A22,A22)</f>
        <v>Fortführung Entwicklungsprojekt</v>
      </c>
    </row>
    <row r="23" spans="1:9" x14ac:dyDescent="0.45">
      <c r="A23" t="s">
        <v>157</v>
      </c>
      <c r="B23">
        <v>5</v>
      </c>
      <c r="C23" t="s">
        <v>16</v>
      </c>
      <c r="D23" t="s">
        <v>17</v>
      </c>
      <c r="E23" t="s">
        <v>96</v>
      </c>
      <c r="F23" s="6">
        <v>4</v>
      </c>
      <c r="G23" t="s">
        <v>158</v>
      </c>
      <c r="H23" s="1" t="s">
        <v>159</v>
      </c>
      <c r="I23" t="str">
        <f>IF(LEFT(A23,1)="*",IF(LEFT(A22,1)="*",#REF!,A22)&amp;"#"&amp;A23,A23)</f>
        <v>Grundlagen der Elektromobilität</v>
      </c>
    </row>
    <row r="24" spans="1:9" x14ac:dyDescent="0.45">
      <c r="A24" t="s">
        <v>110</v>
      </c>
      <c r="B24">
        <v>5</v>
      </c>
      <c r="C24" t="s">
        <v>16</v>
      </c>
      <c r="D24" t="s">
        <v>17</v>
      </c>
      <c r="E24" t="s">
        <v>18</v>
      </c>
      <c r="F24">
        <v>2</v>
      </c>
      <c r="G24" t="s">
        <v>111</v>
      </c>
      <c r="H24" s="1" t="s">
        <v>112</v>
      </c>
      <c r="I24" t="str">
        <f>IF(LEFT(A24,1)="*",IF(LEFT(#REF!,1)="*",A23,#REF!)&amp;"#"&amp;A24,A24)</f>
        <v>Grundlagen Produktdesign</v>
      </c>
    </row>
    <row r="25" spans="1:9" x14ac:dyDescent="0.45">
      <c r="A25" t="s">
        <v>160</v>
      </c>
      <c r="B25">
        <v>5</v>
      </c>
      <c r="C25" t="s">
        <v>16</v>
      </c>
      <c r="D25" t="s">
        <v>23</v>
      </c>
      <c r="E25" t="s">
        <v>96</v>
      </c>
      <c r="F25" s="8">
        <v>4</v>
      </c>
      <c r="G25" s="8" t="s">
        <v>161</v>
      </c>
      <c r="H25" s="9" t="s">
        <v>162</v>
      </c>
      <c r="I25" t="str">
        <f>IF(LEFT(A25,1)="*",IF(LEFT(A24,1)="*",#REF!,A24)&amp;"#"&amp;A25,A25)</f>
        <v>Immissions/- Lärmschutz u. Luftschadstoffe</v>
      </c>
    </row>
    <row r="26" spans="1:9" x14ac:dyDescent="0.45">
      <c r="A26" t="s">
        <v>35</v>
      </c>
      <c r="B26">
        <v>5</v>
      </c>
      <c r="C26" t="s">
        <v>16</v>
      </c>
      <c r="D26" t="s">
        <v>17</v>
      </c>
      <c r="E26" t="s">
        <v>18</v>
      </c>
      <c r="F26">
        <v>1</v>
      </c>
      <c r="G26" t="s">
        <v>36</v>
      </c>
      <c r="H26" s="1" t="s">
        <v>37</v>
      </c>
      <c r="I26" t="str">
        <f t="shared" si="0"/>
        <v>Informatik</v>
      </c>
    </row>
    <row r="27" spans="1:9" x14ac:dyDescent="0.45">
      <c r="A27" t="s">
        <v>79</v>
      </c>
      <c r="B27">
        <v>5</v>
      </c>
      <c r="C27" t="s">
        <v>16</v>
      </c>
      <c r="D27" t="s">
        <v>17</v>
      </c>
      <c r="E27" t="s">
        <v>96</v>
      </c>
      <c r="F27" s="6">
        <v>5</v>
      </c>
      <c r="G27" s="8" t="s">
        <v>130</v>
      </c>
      <c r="H27" s="9" t="s">
        <v>131</v>
      </c>
      <c r="I27" t="str">
        <f t="shared" si="0"/>
        <v>Konstruktionstechnik</v>
      </c>
    </row>
    <row r="28" spans="1:9" x14ac:dyDescent="0.45">
      <c r="A28" t="s">
        <v>163</v>
      </c>
      <c r="B28">
        <v>5</v>
      </c>
      <c r="C28" t="s">
        <v>16</v>
      </c>
      <c r="D28" t="s">
        <v>23</v>
      </c>
      <c r="E28" t="s">
        <v>96</v>
      </c>
      <c r="F28" s="6">
        <v>4</v>
      </c>
      <c r="G28" s="8" t="s">
        <v>164</v>
      </c>
      <c r="H28" s="9" t="s">
        <v>165</v>
      </c>
      <c r="I28" t="str">
        <f t="shared" si="0"/>
        <v>Maschinendynamik</v>
      </c>
    </row>
    <row r="29" spans="1:9" x14ac:dyDescent="0.45">
      <c r="A29" t="s">
        <v>62</v>
      </c>
      <c r="B29">
        <v>10</v>
      </c>
      <c r="C29" t="s">
        <v>16</v>
      </c>
      <c r="D29" t="s">
        <v>23</v>
      </c>
      <c r="E29" t="s">
        <v>18</v>
      </c>
      <c r="F29" s="6">
        <v>4</v>
      </c>
      <c r="G29" t="s">
        <v>207</v>
      </c>
      <c r="H29" s="1" t="s">
        <v>112</v>
      </c>
      <c r="I29" t="str">
        <f t="shared" si="0"/>
        <v>Maschinenelemente</v>
      </c>
    </row>
    <row r="30" spans="1:9" x14ac:dyDescent="0.45">
      <c r="A30" t="s">
        <v>386</v>
      </c>
      <c r="B30">
        <v>10</v>
      </c>
      <c r="C30" t="s">
        <v>16</v>
      </c>
      <c r="D30" t="s">
        <v>17</v>
      </c>
      <c r="E30" t="s">
        <v>18</v>
      </c>
      <c r="F30">
        <v>1</v>
      </c>
      <c r="G30" t="s">
        <v>132</v>
      </c>
      <c r="H30" s="1" t="s">
        <v>133</v>
      </c>
      <c r="I30" t="str">
        <f>IF(LEFT(A30,1)="*",IF(LEFT(#REF!,1)="*",#REF!,#REF!)&amp;"#"&amp;A30,A30)</f>
        <v>Mathematik 1</v>
      </c>
    </row>
    <row r="31" spans="1:9" x14ac:dyDescent="0.45">
      <c r="A31" t="s">
        <v>387</v>
      </c>
      <c r="B31">
        <v>5</v>
      </c>
      <c r="C31" t="s">
        <v>16</v>
      </c>
      <c r="D31" t="s">
        <v>17</v>
      </c>
      <c r="E31" t="s">
        <v>18</v>
      </c>
      <c r="F31">
        <v>2</v>
      </c>
      <c r="G31" t="s">
        <v>132</v>
      </c>
      <c r="H31" s="1" t="s">
        <v>133</v>
      </c>
      <c r="I31" t="str">
        <f>IF(LEFT(A31,1)="*",IF(LEFT(A30,1)="*",#REF!,A30)&amp;"#"&amp;A31,A31)</f>
        <v>Mathematik 2</v>
      </c>
    </row>
    <row r="32" spans="1:9" x14ac:dyDescent="0.45">
      <c r="A32" t="s">
        <v>166</v>
      </c>
      <c r="B32">
        <v>5</v>
      </c>
      <c r="C32" t="s">
        <v>16</v>
      </c>
      <c r="D32" t="s">
        <v>17</v>
      </c>
      <c r="E32" t="s">
        <v>96</v>
      </c>
      <c r="F32" s="6">
        <v>4</v>
      </c>
      <c r="G32" s="8" t="s">
        <v>113</v>
      </c>
      <c r="H32" s="9" t="s">
        <v>114</v>
      </c>
      <c r="I32" t="str">
        <f t="shared" si="0"/>
        <v>Mathematischemethoden der Ingenieurspraxis</v>
      </c>
    </row>
    <row r="33" spans="1:9" x14ac:dyDescent="0.45">
      <c r="A33" t="s">
        <v>99</v>
      </c>
      <c r="B33">
        <v>5</v>
      </c>
      <c r="C33" t="s">
        <v>16</v>
      </c>
      <c r="D33" t="s">
        <v>17</v>
      </c>
      <c r="E33" t="s">
        <v>96</v>
      </c>
      <c r="F33">
        <v>6</v>
      </c>
      <c r="G33" s="8" t="s">
        <v>41</v>
      </c>
      <c r="H33" s="9" t="s">
        <v>42</v>
      </c>
      <c r="I33" t="str">
        <f>IF(LEFT(A33,1)="*",IF(LEFT(#REF!,1)="*",A32,#REF!)&amp;"#"&amp;A33,A33)</f>
        <v>Oberflächentechnik</v>
      </c>
    </row>
    <row r="34" spans="1:9" x14ac:dyDescent="0.45">
      <c r="A34" t="s">
        <v>167</v>
      </c>
      <c r="B34">
        <v>5</v>
      </c>
      <c r="C34" t="s">
        <v>16</v>
      </c>
      <c r="D34" t="s">
        <v>23</v>
      </c>
      <c r="E34" t="s">
        <v>96</v>
      </c>
      <c r="F34">
        <v>5</v>
      </c>
      <c r="G34" s="8" t="s">
        <v>168</v>
      </c>
      <c r="H34" s="9" t="s">
        <v>169</v>
      </c>
      <c r="I34" t="str">
        <f>IF(LEFT(A34,1)="*",IF(LEFT(A33,1)="*",#REF!,A33)&amp;"#"&amp;A34,A34)</f>
        <v>Ökobilanzierung und nachhaltige Technikgestaltung</v>
      </c>
    </row>
    <row r="35" spans="1:9" x14ac:dyDescent="0.45">
      <c r="A35" t="s">
        <v>26</v>
      </c>
      <c r="B35">
        <v>5</v>
      </c>
      <c r="C35" t="s">
        <v>16</v>
      </c>
      <c r="D35" t="s">
        <v>17</v>
      </c>
      <c r="E35" t="s">
        <v>18</v>
      </c>
      <c r="F35">
        <v>2</v>
      </c>
      <c r="G35" t="s">
        <v>30</v>
      </c>
      <c r="H35" s="1" t="s">
        <v>31</v>
      </c>
      <c r="I35" t="str">
        <f t="shared" si="0"/>
        <v>Physik</v>
      </c>
    </row>
    <row r="36" spans="1:9" x14ac:dyDescent="0.45">
      <c r="A36" t="s">
        <v>170</v>
      </c>
      <c r="B36">
        <v>5</v>
      </c>
      <c r="C36" t="s">
        <v>16</v>
      </c>
      <c r="D36" t="s">
        <v>23</v>
      </c>
      <c r="E36" t="s">
        <v>96</v>
      </c>
      <c r="F36" s="6" t="s">
        <v>152</v>
      </c>
      <c r="G36" s="8" t="s">
        <v>171</v>
      </c>
      <c r="H36" s="9" t="s">
        <v>172</v>
      </c>
      <c r="I36" t="str">
        <f t="shared" si="0"/>
        <v>Planungs-, Bau und Umweltrecht</v>
      </c>
    </row>
    <row r="37" spans="1:9" x14ac:dyDescent="0.45">
      <c r="A37" t="s">
        <v>173</v>
      </c>
      <c r="B37">
        <v>5</v>
      </c>
      <c r="C37" t="s">
        <v>16</v>
      </c>
      <c r="D37" t="s">
        <v>17</v>
      </c>
      <c r="E37" t="s">
        <v>96</v>
      </c>
      <c r="F37">
        <v>6</v>
      </c>
      <c r="G37" s="8" t="s">
        <v>87</v>
      </c>
      <c r="H37" s="9" t="s">
        <v>88</v>
      </c>
      <c r="I37" t="str">
        <f t="shared" si="0"/>
        <v>Produktionslogistik und Wertschöpfungsmanagement</v>
      </c>
    </row>
    <row r="38" spans="1:9" x14ac:dyDescent="0.45">
      <c r="A38" t="s">
        <v>73</v>
      </c>
      <c r="B38">
        <v>5</v>
      </c>
      <c r="C38" t="s">
        <v>16</v>
      </c>
      <c r="D38" t="s">
        <v>17</v>
      </c>
      <c r="E38" t="s">
        <v>18</v>
      </c>
      <c r="F38">
        <v>5</v>
      </c>
      <c r="G38" t="s">
        <v>64</v>
      </c>
      <c r="H38" s="1" t="s">
        <v>65</v>
      </c>
      <c r="I38" t="str">
        <f>IF(LEFT(A38,1)="*",IF(LEFT(#REF!,1)="*",#REF!,#REF!)&amp;"#"&amp;A38,A38)</f>
        <v>Qualitätsmanagement</v>
      </c>
    </row>
    <row r="39" spans="1:9" x14ac:dyDescent="0.45">
      <c r="A39" t="s">
        <v>174</v>
      </c>
      <c r="B39">
        <v>5</v>
      </c>
      <c r="C39" t="s">
        <v>16</v>
      </c>
      <c r="D39" t="s">
        <v>23</v>
      </c>
      <c r="E39" t="s">
        <v>96</v>
      </c>
      <c r="F39">
        <v>5</v>
      </c>
      <c r="G39" s="8" t="s">
        <v>108</v>
      </c>
      <c r="H39" s="9" t="s">
        <v>109</v>
      </c>
      <c r="I39" t="str">
        <f>IF(LEFT(A39,1)="*",IF(LEFT(#REF!,1)="*",A38,#REF!)&amp;"#"&amp;A39,A39)</f>
        <v>Ressourceneffizienz und Ökobilanzierung</v>
      </c>
    </row>
    <row r="40" spans="1:9" x14ac:dyDescent="0.45">
      <c r="A40" t="s">
        <v>90</v>
      </c>
      <c r="B40">
        <v>5</v>
      </c>
      <c r="C40" t="s">
        <v>16</v>
      </c>
      <c r="D40" t="s">
        <v>17</v>
      </c>
      <c r="E40" t="s">
        <v>96</v>
      </c>
      <c r="F40">
        <v>6</v>
      </c>
      <c r="G40" s="8" t="s">
        <v>146</v>
      </c>
      <c r="H40" s="9" t="s">
        <v>147</v>
      </c>
      <c r="I40" t="str">
        <f>IF(LEFT(A40,1)="*",IF(LEFT(A39,1)="*",#REF!,A39)&amp;"#"&amp;A40,A40)</f>
        <v>Robotik</v>
      </c>
    </row>
    <row r="41" spans="1:9" x14ac:dyDescent="0.45">
      <c r="A41" t="s">
        <v>175</v>
      </c>
      <c r="B41">
        <v>5</v>
      </c>
      <c r="C41" t="s">
        <v>16</v>
      </c>
      <c r="D41" t="s">
        <v>17</v>
      </c>
      <c r="E41" t="s">
        <v>96</v>
      </c>
      <c r="F41">
        <v>6</v>
      </c>
      <c r="G41" s="8" t="s">
        <v>94</v>
      </c>
      <c r="H41" s="9" t="s">
        <v>95</v>
      </c>
      <c r="I41" t="str">
        <f>IF(LEFT(A41,1)="*",IF(LEFT(#REF!,1)="*",A40,#REF!)&amp;"#"&amp;A41,A41)</f>
        <v>Schweis- und Fügetechnik</v>
      </c>
    </row>
    <row r="42" spans="1:9" x14ac:dyDescent="0.45">
      <c r="A42" t="s">
        <v>176</v>
      </c>
      <c r="B42">
        <v>5</v>
      </c>
      <c r="C42" t="s">
        <v>16</v>
      </c>
      <c r="D42" t="s">
        <v>23</v>
      </c>
      <c r="E42" t="s">
        <v>96</v>
      </c>
      <c r="F42">
        <v>5</v>
      </c>
      <c r="G42" s="8" t="s">
        <v>94</v>
      </c>
      <c r="H42" s="9" t="s">
        <v>95</v>
      </c>
      <c r="I42" t="str">
        <f>IF(LEFT(A42,1)="*",IF(LEFT(A41,1)="*",#REF!,A41)&amp;"#"&amp;A42,A42)</f>
        <v>Sicherheitstechnik</v>
      </c>
    </row>
    <row r="43" spans="1:9" x14ac:dyDescent="0.45">
      <c r="A43" t="s">
        <v>177</v>
      </c>
      <c r="B43">
        <v>5</v>
      </c>
      <c r="C43" t="s">
        <v>16</v>
      </c>
      <c r="D43" t="s">
        <v>17</v>
      </c>
      <c r="E43" t="s">
        <v>96</v>
      </c>
      <c r="F43">
        <v>5</v>
      </c>
      <c r="G43" s="8" t="s">
        <v>76</v>
      </c>
      <c r="H43" s="9" t="s">
        <v>77</v>
      </c>
      <c r="I43" t="str">
        <f t="shared" si="0"/>
        <v>Simulation dynamischer Systeme</v>
      </c>
    </row>
    <row r="44" spans="1:9" x14ac:dyDescent="0.45">
      <c r="A44" t="s">
        <v>102</v>
      </c>
      <c r="B44">
        <v>5</v>
      </c>
      <c r="C44" t="s">
        <v>16</v>
      </c>
      <c r="D44" t="s">
        <v>17</v>
      </c>
      <c r="E44" t="s">
        <v>96</v>
      </c>
      <c r="F44">
        <v>6</v>
      </c>
      <c r="G44" t="s">
        <v>103</v>
      </c>
      <c r="H44" s="1" t="s">
        <v>59</v>
      </c>
      <c r="I44" t="str">
        <f t="shared" si="0"/>
        <v>Simultaneous Engineering</v>
      </c>
    </row>
    <row r="45" spans="1:9" x14ac:dyDescent="0.45">
      <c r="A45" t="s">
        <v>43</v>
      </c>
      <c r="B45">
        <v>5</v>
      </c>
      <c r="C45" t="s">
        <v>16</v>
      </c>
      <c r="D45" t="s">
        <v>17</v>
      </c>
      <c r="E45" t="s">
        <v>18</v>
      </c>
      <c r="F45">
        <v>2</v>
      </c>
      <c r="G45" t="s">
        <v>326</v>
      </c>
      <c r="H45" s="1" t="s">
        <v>327</v>
      </c>
      <c r="I45" t="str">
        <f t="shared" si="0"/>
        <v>Statik</v>
      </c>
    </row>
    <row r="46" spans="1:9" x14ac:dyDescent="0.45">
      <c r="A46" t="s">
        <v>84</v>
      </c>
      <c r="B46">
        <v>5</v>
      </c>
      <c r="C46" t="s">
        <v>16</v>
      </c>
      <c r="D46" t="s">
        <v>17</v>
      </c>
      <c r="E46" t="s">
        <v>96</v>
      </c>
      <c r="F46" s="6">
        <v>4</v>
      </c>
      <c r="G46" t="s">
        <v>80</v>
      </c>
      <c r="H46" s="1" t="s">
        <v>81</v>
      </c>
      <c r="I46" t="str">
        <f t="shared" si="0"/>
        <v>Strömungsmaschinen</v>
      </c>
    </row>
    <row r="47" spans="1:9" x14ac:dyDescent="0.45">
      <c r="A47" t="s">
        <v>178</v>
      </c>
      <c r="B47">
        <v>5</v>
      </c>
      <c r="C47" t="s">
        <v>16</v>
      </c>
      <c r="D47" t="s">
        <v>17</v>
      </c>
      <c r="E47" t="s">
        <v>96</v>
      </c>
      <c r="F47" s="6">
        <v>4</v>
      </c>
      <c r="G47" t="s">
        <v>36</v>
      </c>
      <c r="H47" s="1" t="s">
        <v>37</v>
      </c>
      <c r="I47" t="str">
        <f t="shared" si="0"/>
        <v>Strukturierte Programmierung</v>
      </c>
    </row>
    <row r="48" spans="1:9" x14ac:dyDescent="0.45">
      <c r="A48" t="s">
        <v>179</v>
      </c>
      <c r="B48">
        <v>5</v>
      </c>
      <c r="C48" t="s">
        <v>16</v>
      </c>
      <c r="D48" t="s">
        <v>23</v>
      </c>
      <c r="E48" t="s">
        <v>96</v>
      </c>
      <c r="F48" s="6">
        <v>4</v>
      </c>
      <c r="G48" t="s">
        <v>180</v>
      </c>
      <c r="H48" s="1" t="s">
        <v>181</v>
      </c>
      <c r="I48" t="str">
        <f t="shared" si="0"/>
        <v>Technik der Mensch,- Maschine Interaktion</v>
      </c>
    </row>
    <row r="49" spans="1:9" x14ac:dyDescent="0.45">
      <c r="A49" t="s">
        <v>182</v>
      </c>
      <c r="B49">
        <v>5</v>
      </c>
      <c r="C49" t="s">
        <v>16</v>
      </c>
      <c r="D49" t="s">
        <v>17</v>
      </c>
      <c r="E49" t="s">
        <v>96</v>
      </c>
      <c r="F49">
        <v>5</v>
      </c>
      <c r="G49" t="s">
        <v>121</v>
      </c>
      <c r="H49" s="1" t="s">
        <v>122</v>
      </c>
      <c r="I49" t="str">
        <f t="shared" si="0"/>
        <v>Technische Bildverarbeitung</v>
      </c>
    </row>
    <row r="50" spans="1:9" x14ac:dyDescent="0.45">
      <c r="A50" t="s">
        <v>68</v>
      </c>
      <c r="B50">
        <v>5</v>
      </c>
      <c r="C50" t="s">
        <v>16</v>
      </c>
      <c r="D50" t="s">
        <v>23</v>
      </c>
      <c r="E50" t="s">
        <v>18</v>
      </c>
      <c r="F50">
        <v>5</v>
      </c>
      <c r="G50" t="s">
        <v>125</v>
      </c>
      <c r="H50" s="1" t="s">
        <v>126</v>
      </c>
      <c r="I50" t="str">
        <f t="shared" si="0"/>
        <v>Technisches Englisch</v>
      </c>
    </row>
    <row r="51" spans="1:9" x14ac:dyDescent="0.45">
      <c r="A51" t="s">
        <v>183</v>
      </c>
      <c r="B51">
        <v>5</v>
      </c>
      <c r="C51" t="s">
        <v>16</v>
      </c>
      <c r="D51" t="s">
        <v>23</v>
      </c>
      <c r="E51" t="s">
        <v>96</v>
      </c>
      <c r="F51" s="6" t="s">
        <v>152</v>
      </c>
      <c r="G51" t="s">
        <v>154</v>
      </c>
      <c r="H51" s="1" t="s">
        <v>155</v>
      </c>
      <c r="I51" t="str">
        <f>IF(LEFT(A51,1)="*",IF(LEFT(#REF!,1)="*",A50,#REF!)&amp;"#"&amp;A51,A51)</f>
        <v>Umwelttechnik 1</v>
      </c>
    </row>
    <row r="52" spans="1:9" x14ac:dyDescent="0.45">
      <c r="A52" t="s">
        <v>184</v>
      </c>
      <c r="B52">
        <v>5</v>
      </c>
      <c r="C52" t="s">
        <v>16</v>
      </c>
      <c r="D52" t="s">
        <v>17</v>
      </c>
      <c r="E52" t="s">
        <v>96</v>
      </c>
      <c r="F52" s="6" t="s">
        <v>152</v>
      </c>
      <c r="G52" t="s">
        <v>154</v>
      </c>
      <c r="H52" s="1" t="s">
        <v>155</v>
      </c>
      <c r="I52" t="str">
        <f>IF(LEFT(A52,1)="*",IF(LEFT(A51,1)="*",#REF!,A51)&amp;"#"&amp;A52,A52)</f>
        <v xml:space="preserve">Umwelttechnik 3 </v>
      </c>
    </row>
    <row r="53" spans="1:9" x14ac:dyDescent="0.45">
      <c r="A53" t="s">
        <v>185</v>
      </c>
      <c r="B53">
        <v>5</v>
      </c>
      <c r="C53" t="s">
        <v>16</v>
      </c>
      <c r="D53" t="s">
        <v>23</v>
      </c>
      <c r="E53" t="s">
        <v>96</v>
      </c>
      <c r="F53">
        <v>5</v>
      </c>
      <c r="G53" t="s">
        <v>108</v>
      </c>
      <c r="H53" s="1" t="s">
        <v>109</v>
      </c>
      <c r="I53" t="str">
        <f t="shared" ref="I53:I70" si="1">IF(LEFT(A53,1)="*",IF(LEFT(A52,1)="*",A51,A52)&amp;"#"&amp;A53,A53)</f>
        <v>Umweltverfahrenstechnik</v>
      </c>
    </row>
    <row r="54" spans="1:9" x14ac:dyDescent="0.45">
      <c r="A54" s="5" t="s">
        <v>402</v>
      </c>
      <c r="B54">
        <v>5</v>
      </c>
      <c r="C54" t="s">
        <v>16</v>
      </c>
      <c r="D54" t="s">
        <v>17</v>
      </c>
      <c r="E54" t="s">
        <v>18</v>
      </c>
      <c r="F54">
        <v>3</v>
      </c>
      <c r="G54" t="s">
        <v>41</v>
      </c>
      <c r="H54" s="1" t="s">
        <v>42</v>
      </c>
      <c r="I54" t="str">
        <f t="shared" si="1"/>
        <v>Werkstofftechnik 1</v>
      </c>
    </row>
    <row r="55" spans="1:9" x14ac:dyDescent="0.45">
      <c r="A55" s="5" t="s">
        <v>403</v>
      </c>
      <c r="B55">
        <v>5</v>
      </c>
      <c r="C55" t="s">
        <v>16</v>
      </c>
      <c r="D55" t="s">
        <v>17</v>
      </c>
      <c r="E55" t="s">
        <v>18</v>
      </c>
      <c r="F55">
        <v>4</v>
      </c>
      <c r="G55" t="s">
        <v>41</v>
      </c>
      <c r="H55" s="1" t="s">
        <v>42</v>
      </c>
      <c r="I55" t="str">
        <f t="shared" si="1"/>
        <v>Werkstofftechnik 2</v>
      </c>
    </row>
    <row r="56" spans="1:9" x14ac:dyDescent="0.45">
      <c r="A56" t="s">
        <v>186</v>
      </c>
      <c r="B56">
        <v>5</v>
      </c>
      <c r="C56" t="s">
        <v>16</v>
      </c>
      <c r="D56" t="s">
        <v>17</v>
      </c>
      <c r="E56" t="s">
        <v>18</v>
      </c>
      <c r="F56" s="6">
        <v>6</v>
      </c>
      <c r="G56" t="s">
        <v>94</v>
      </c>
      <c r="H56" s="1" t="s">
        <v>95</v>
      </c>
      <c r="I56" t="str">
        <f t="shared" si="1"/>
        <v>Werkzeugmaschinen - Gegenwart und Zukunft</v>
      </c>
    </row>
    <row r="57" spans="1:9" x14ac:dyDescent="0.45">
      <c r="A57" t="s">
        <v>216</v>
      </c>
      <c r="I57" t="str">
        <f t="shared" si="1"/>
        <v>ZZZ</v>
      </c>
    </row>
    <row r="58" spans="1:9" x14ac:dyDescent="0.45">
      <c r="A58" t="s">
        <v>216</v>
      </c>
      <c r="I58" t="str">
        <f t="shared" si="1"/>
        <v>ZZZ</v>
      </c>
    </row>
    <row r="59" spans="1:9" x14ac:dyDescent="0.45">
      <c r="A59" t="s">
        <v>216</v>
      </c>
      <c r="I59" t="str">
        <f t="shared" si="1"/>
        <v>ZZZ</v>
      </c>
    </row>
    <row r="60" spans="1:9" x14ac:dyDescent="0.45">
      <c r="A60" t="s">
        <v>216</v>
      </c>
      <c r="I60" t="str">
        <f t="shared" si="1"/>
        <v>ZZZ</v>
      </c>
    </row>
    <row r="61" spans="1:9" x14ac:dyDescent="0.45">
      <c r="A61" t="s">
        <v>216</v>
      </c>
      <c r="I61" t="str">
        <f t="shared" si="1"/>
        <v>ZZZ</v>
      </c>
    </row>
    <row r="62" spans="1:9" x14ac:dyDescent="0.45">
      <c r="A62" t="s">
        <v>216</v>
      </c>
      <c r="I62" t="str">
        <f t="shared" si="1"/>
        <v>ZZZ</v>
      </c>
    </row>
    <row r="63" spans="1:9" x14ac:dyDescent="0.45">
      <c r="A63" t="s">
        <v>216</v>
      </c>
      <c r="I63" t="str">
        <f t="shared" si="1"/>
        <v>ZZZ</v>
      </c>
    </row>
    <row r="64" spans="1:9" x14ac:dyDescent="0.45">
      <c r="A64" t="s">
        <v>216</v>
      </c>
      <c r="I64" t="str">
        <f t="shared" si="1"/>
        <v>ZZZ</v>
      </c>
    </row>
    <row r="65" spans="1:9" x14ac:dyDescent="0.45">
      <c r="A65" t="s">
        <v>216</v>
      </c>
      <c r="I65" t="str">
        <f t="shared" si="1"/>
        <v>ZZZ</v>
      </c>
    </row>
    <row r="66" spans="1:9" x14ac:dyDescent="0.45">
      <c r="A66" t="s">
        <v>216</v>
      </c>
      <c r="I66" t="str">
        <f t="shared" si="1"/>
        <v>ZZZ</v>
      </c>
    </row>
    <row r="67" spans="1:9" x14ac:dyDescent="0.45">
      <c r="A67" t="s">
        <v>216</v>
      </c>
      <c r="I67" t="str">
        <f t="shared" si="1"/>
        <v>ZZZ</v>
      </c>
    </row>
    <row r="68" spans="1:9" x14ac:dyDescent="0.45">
      <c r="A68" t="s">
        <v>216</v>
      </c>
      <c r="I68" t="str">
        <f t="shared" si="1"/>
        <v>ZZZ</v>
      </c>
    </row>
    <row r="69" spans="1:9" x14ac:dyDescent="0.45">
      <c r="A69" t="s">
        <v>216</v>
      </c>
      <c r="I69" t="str">
        <f t="shared" si="1"/>
        <v>ZZZ</v>
      </c>
    </row>
    <row r="70" spans="1:9" x14ac:dyDescent="0.45">
      <c r="A70" t="s">
        <v>216</v>
      </c>
      <c r="I70" t="str">
        <f t="shared" si="1"/>
        <v>ZZZ</v>
      </c>
    </row>
  </sheetData>
  <autoFilter ref="A2:K70"/>
  <hyperlinks>
    <hyperlink ref="H26" r:id="rId1"/>
    <hyperlink ref="H35" r:id="rId2"/>
    <hyperlink ref="H24" r:id="rId3"/>
    <hyperlink ref="H13" r:id="rId4"/>
    <hyperlink ref="H29" r:id="rId5"/>
    <hyperlink ref="H21" r:id="rId6"/>
    <hyperlink ref="H50" r:id="rId7"/>
    <hyperlink ref="H38" r:id="rId8"/>
    <hyperlink ref="H54" r:id="rId9"/>
    <hyperlink ref="H55" r:id="rId10"/>
    <hyperlink ref="H3" r:id="rId11"/>
    <hyperlink ref="H4" r:id="rId12"/>
    <hyperlink ref="H5" r:id="rId13"/>
    <hyperlink ref="H6" r:id="rId14"/>
    <hyperlink ref="H7" r:id="rId15"/>
    <hyperlink ref="H8" r:id="rId16"/>
    <hyperlink ref="H9" r:id="rId17"/>
    <hyperlink ref="H10" r:id="rId18"/>
    <hyperlink ref="H11" r:id="rId19"/>
    <hyperlink ref="H14" r:id="rId20"/>
    <hyperlink ref="H15" r:id="rId21"/>
    <hyperlink ref="H16" r:id="rId22"/>
    <hyperlink ref="H17" r:id="rId23"/>
    <hyperlink ref="H18" r:id="rId24"/>
    <hyperlink ref="H19" r:id="rId25"/>
    <hyperlink ref="H20" r:id="rId26"/>
    <hyperlink ref="H23" r:id="rId27"/>
    <hyperlink ref="H25" r:id="rId28"/>
    <hyperlink ref="H27" r:id="rId29"/>
    <hyperlink ref="H28" r:id="rId30"/>
    <hyperlink ref="H32" r:id="rId31"/>
    <hyperlink ref="H33" r:id="rId32"/>
    <hyperlink ref="H34" r:id="rId33"/>
    <hyperlink ref="H36" r:id="rId34"/>
    <hyperlink ref="H37" r:id="rId35"/>
    <hyperlink ref="H39" r:id="rId36"/>
    <hyperlink ref="H40" r:id="rId37"/>
    <hyperlink ref="H41" r:id="rId38"/>
    <hyperlink ref="H42" r:id="rId39"/>
    <hyperlink ref="H43" r:id="rId40"/>
    <hyperlink ref="H44" r:id="rId41"/>
    <hyperlink ref="H46" r:id="rId42"/>
    <hyperlink ref="H47" r:id="rId43"/>
    <hyperlink ref="H48" r:id="rId44"/>
    <hyperlink ref="H49" r:id="rId45"/>
    <hyperlink ref="H51" r:id="rId46"/>
    <hyperlink ref="H52" r:id="rId47"/>
    <hyperlink ref="H53" r:id="rId48"/>
    <hyperlink ref="H56" r:id="rId49"/>
  </hyperlinks>
  <pageMargins left="0.7" right="0.7" top="0.78740157499999996" bottom="0.78740157499999996" header="0.3" footer="0.3"/>
  <pageSetup paperSize="9" orientation="portrait" r:id="rId50"/>
  <legacyDrawing r:id="rId5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U62"/>
  <sheetViews>
    <sheetView tabSelected="1" zoomScale="70" zoomScaleNormal="70" workbookViewId="0">
      <selection activeCell="C9" sqref="C9:E9"/>
    </sheetView>
  </sheetViews>
  <sheetFormatPr baseColWidth="10" defaultRowHeight="14.25" x14ac:dyDescent="0.45"/>
  <cols>
    <col min="1" max="1" width="12.1328125" customWidth="1"/>
    <col min="2" max="2" width="6.265625" customWidth="1"/>
    <col min="3" max="3" width="28.86328125" customWidth="1"/>
    <col min="4" max="4" width="47.265625" bestFit="1" customWidth="1"/>
    <col min="5" max="5" width="8.1328125" customWidth="1"/>
    <col min="6" max="6" width="9" customWidth="1"/>
    <col min="7" max="7" width="16.1328125" customWidth="1"/>
    <col min="8" max="8" width="42.1328125" customWidth="1"/>
    <col min="9" max="9" width="9.3984375" customWidth="1"/>
    <col min="10" max="10" width="9" customWidth="1"/>
    <col min="11" max="11" width="22.73046875" customWidth="1"/>
    <col min="12" max="12" width="55.3984375" customWidth="1"/>
    <col min="13" max="13" width="5.73046875" customWidth="1"/>
    <col min="14" max="14" width="7" customWidth="1"/>
    <col min="15" max="20" width="6.1328125" customWidth="1"/>
    <col min="21" max="21" width="9.265625" customWidth="1"/>
    <col min="22" max="22" width="7" hidden="1" customWidth="1"/>
    <col min="23" max="23" width="6.59765625" hidden="1" customWidth="1"/>
    <col min="24" max="24" width="6.73046875" hidden="1" customWidth="1"/>
    <col min="25" max="25" width="5.86328125" hidden="1" customWidth="1"/>
    <col min="26" max="26" width="17.73046875" hidden="1" customWidth="1"/>
    <col min="27" max="27" width="35.265625" hidden="1" customWidth="1"/>
    <col min="28" max="28" width="16.3984375" hidden="1" customWidth="1"/>
    <col min="29" max="30" width="11.3984375" hidden="1" customWidth="1"/>
    <col min="31" max="31" width="7.73046875" hidden="1" customWidth="1"/>
    <col min="32" max="32" width="9" hidden="1" customWidth="1"/>
    <col min="33" max="47" width="11.3984375" hidden="1" customWidth="1"/>
    <col min="48" max="72" width="11.3984375" customWidth="1"/>
  </cols>
  <sheetData>
    <row r="1" spans="1:28" ht="18.399999999999999" thickBot="1" x14ac:dyDescent="0.6">
      <c r="A1" s="18" t="s">
        <v>263</v>
      </c>
      <c r="K1" s="112" t="s">
        <v>442</v>
      </c>
      <c r="M1" s="68"/>
    </row>
    <row r="2" spans="1:28" ht="36.75" customHeight="1" x14ac:dyDescent="0.45">
      <c r="A2" s="127" t="s">
        <v>401</v>
      </c>
      <c r="B2" s="127"/>
      <c r="C2" s="127"/>
      <c r="D2" s="127"/>
      <c r="E2" s="127"/>
      <c r="F2" s="127"/>
      <c r="G2" s="127"/>
      <c r="H2" s="127"/>
      <c r="I2" s="127"/>
      <c r="J2" s="127"/>
      <c r="K2" s="127"/>
      <c r="M2" s="69"/>
    </row>
    <row r="3" spans="1:28" x14ac:dyDescent="0.45">
      <c r="A3" s="56" t="s">
        <v>276</v>
      </c>
      <c r="D3" s="2"/>
    </row>
    <row r="4" spans="1:28" ht="14.65" thickBot="1" x14ac:dyDescent="0.5"/>
    <row r="5" spans="1:28" ht="14.65" hidden="1" thickBot="1" x14ac:dyDescent="0.5">
      <c r="E5" t="s">
        <v>320</v>
      </c>
    </row>
    <row r="6" spans="1:28" ht="14.65" hidden="1" thickBot="1" x14ac:dyDescent="0.5">
      <c r="C6" t="s">
        <v>285</v>
      </c>
      <c r="E6" t="s">
        <v>291</v>
      </c>
    </row>
    <row r="7" spans="1:28" ht="14.65" hidden="1" thickBot="1" x14ac:dyDescent="0.5">
      <c r="C7" t="s">
        <v>348</v>
      </c>
      <c r="E7">
        <v>2019</v>
      </c>
    </row>
    <row r="8" spans="1:28" ht="14.65" hidden="1" thickBot="1" x14ac:dyDescent="0.5">
      <c r="C8" t="s">
        <v>349</v>
      </c>
      <c r="E8">
        <v>2016</v>
      </c>
      <c r="H8" s="77">
        <f ca="1">TODAY()</f>
        <v>45586</v>
      </c>
    </row>
    <row r="9" spans="1:28" ht="14.65" thickBot="1" x14ac:dyDescent="0.5">
      <c r="A9" s="187" t="s">
        <v>0</v>
      </c>
      <c r="B9" s="170"/>
      <c r="C9" s="179"/>
      <c r="D9" s="180"/>
      <c r="E9" s="181"/>
      <c r="G9" s="35" t="s">
        <v>3</v>
      </c>
      <c r="H9" s="97"/>
    </row>
    <row r="10" spans="1:28" ht="14.65" thickBot="1" x14ac:dyDescent="0.5">
      <c r="A10" s="187" t="s">
        <v>1</v>
      </c>
      <c r="B10" s="170"/>
      <c r="C10" s="179"/>
      <c r="D10" s="180"/>
      <c r="E10" s="181"/>
      <c r="G10" s="35" t="s">
        <v>226</v>
      </c>
      <c r="H10" s="98"/>
    </row>
    <row r="11" spans="1:28" ht="14.65" thickBot="1" x14ac:dyDescent="0.5">
      <c r="A11" s="188" t="s">
        <v>214</v>
      </c>
      <c r="B11" s="189"/>
      <c r="C11" s="179" t="s">
        <v>285</v>
      </c>
      <c r="D11" s="180"/>
      <c r="E11" s="181"/>
    </row>
    <row r="12" spans="1:28" ht="14.65" thickBot="1" x14ac:dyDescent="0.5">
      <c r="A12" s="172" t="s">
        <v>227</v>
      </c>
      <c r="B12" s="173"/>
      <c r="C12" s="33" t="s">
        <v>348</v>
      </c>
      <c r="D12" s="34" t="s">
        <v>367</v>
      </c>
      <c r="E12" s="85"/>
      <c r="F12" t="str">
        <f>IF(E12="Ja","Vorabauskunft bitte nur auswählen, wenn Sie überlegen eine Leistung in Zukunft an einer anderen Hochschule zu absolvieren","")</f>
        <v/>
      </c>
    </row>
    <row r="13" spans="1:28" ht="14.65" thickBot="1" x14ac:dyDescent="0.5">
      <c r="A13" s="167" t="s">
        <v>213</v>
      </c>
      <c r="B13" s="168"/>
      <c r="C13" s="169"/>
      <c r="D13" s="170"/>
      <c r="E13" s="84">
        <v>2019</v>
      </c>
      <c r="AA13" t="s">
        <v>364</v>
      </c>
      <c r="AB13">
        <f>SUMIF(K35:K49,"Prüfung anerkannt",I35:I49)+SUMIF(K35:K49,"Testat und Prüfung",I35:I49)</f>
        <v>0</v>
      </c>
    </row>
    <row r="14" spans="1:28" x14ac:dyDescent="0.45">
      <c r="AA14" t="s">
        <v>352</v>
      </c>
      <c r="AB14">
        <f>SUMIF(K35:K49,"Nur Prüfung ohne Testat",I35:I49)</f>
        <v>0</v>
      </c>
    </row>
    <row r="15" spans="1:28" s="20" customFormat="1" ht="15.75" x14ac:dyDescent="0.5">
      <c r="A15" s="174" t="s">
        <v>223</v>
      </c>
      <c r="B15" s="174"/>
      <c r="C15" s="174"/>
      <c r="D15" s="174"/>
      <c r="E15" s="174"/>
      <c r="F15" s="174"/>
      <c r="G15" s="174"/>
      <c r="H15" s="174"/>
      <c r="I15" s="174"/>
      <c r="J15" s="40"/>
    </row>
    <row r="16" spans="1:28" x14ac:dyDescent="0.45">
      <c r="A16" s="15" t="s">
        <v>2</v>
      </c>
      <c r="B16" s="171" t="s">
        <v>215</v>
      </c>
      <c r="C16" s="171"/>
      <c r="D16" s="171"/>
      <c r="E16" s="154" t="s">
        <v>220</v>
      </c>
      <c r="F16" s="175"/>
      <c r="G16" s="175"/>
      <c r="H16" s="155"/>
      <c r="I16" s="28" t="s">
        <v>225</v>
      </c>
      <c r="J16" s="154" t="s">
        <v>314</v>
      </c>
      <c r="K16" s="155"/>
      <c r="L16" s="146" t="str">
        <f>IF(OR(L17&amp;L18&amp;L19="",ISNUMBER(FIND(" ",L17&amp;L18&amp;L19))),"Fehler, Alles ausfüllen!","OK")</f>
        <v>Fehler, Alles ausfüllen!</v>
      </c>
      <c r="M16" s="147"/>
    </row>
    <row r="17" spans="1:13" x14ac:dyDescent="0.45">
      <c r="A17" s="16" t="s">
        <v>217</v>
      </c>
      <c r="B17" s="153"/>
      <c r="C17" s="153"/>
      <c r="D17" s="153"/>
      <c r="E17" s="163"/>
      <c r="F17" s="165"/>
      <c r="G17" s="165"/>
      <c r="H17" s="164"/>
      <c r="I17" s="103"/>
      <c r="J17" s="163"/>
      <c r="K17" s="164"/>
      <c r="L17" s="146" t="str">
        <f>IF(AND(B17&amp;E17&amp;I17&lt;&gt;"",OR(B17="",E17="",I17=""))," ",IF(B17="","",A17))</f>
        <v/>
      </c>
      <c r="M17" s="147"/>
    </row>
    <row r="18" spans="1:13" x14ac:dyDescent="0.45">
      <c r="A18" s="16" t="s">
        <v>218</v>
      </c>
      <c r="B18" s="153"/>
      <c r="C18" s="153"/>
      <c r="D18" s="153"/>
      <c r="E18" s="163"/>
      <c r="F18" s="165"/>
      <c r="G18" s="165"/>
      <c r="H18" s="164"/>
      <c r="I18" s="39"/>
      <c r="J18" s="163"/>
      <c r="K18" s="164"/>
      <c r="L18" s="146" t="str">
        <f>IF(AND(B18&amp;E18&amp;I18&lt;&gt;"",OR(B18="",E18="",I18=""))," ",IF(B18="","",A18))</f>
        <v/>
      </c>
      <c r="M18" s="147"/>
    </row>
    <row r="19" spans="1:13" x14ac:dyDescent="0.45">
      <c r="A19" s="16" t="s">
        <v>219</v>
      </c>
      <c r="B19" s="153"/>
      <c r="C19" s="153"/>
      <c r="D19" s="153"/>
      <c r="E19" s="163"/>
      <c r="F19" s="165"/>
      <c r="G19" s="165"/>
      <c r="H19" s="164"/>
      <c r="I19" s="103"/>
      <c r="J19" s="163"/>
      <c r="K19" s="164"/>
      <c r="L19" s="146" t="str">
        <f>IF(AND(B19&amp;E19&amp;I19&lt;&gt;"",OR(B19="",E19="",I19=""))," ",IF(B19="","",A19))</f>
        <v/>
      </c>
      <c r="M19" s="147"/>
    </row>
    <row r="20" spans="1:13" x14ac:dyDescent="0.45">
      <c r="B20" s="43" t="str">
        <f>IF(L16&lt;&gt;"OK","Bitte komplette Angaben zu mindestens einer externen Hochschule(n) angeben.",IF(Hochschulen!Y17&lt;&gt;"","Meinten Sie vielleicht "&amp;Hochschulen!Y17&amp;"? Wenn ja bitte aus Dropdown-Liste auswählen.",""))</f>
        <v>Bitte komplette Angaben zu mindestens einer externen Hochschule(n) angeben.</v>
      </c>
      <c r="C20" s="29"/>
      <c r="D20" s="30"/>
    </row>
    <row r="21" spans="1:13" ht="10.5" hidden="1" customHeight="1" x14ac:dyDescent="0.45">
      <c r="B21" s="72"/>
      <c r="C21" s="73"/>
      <c r="D21" s="73"/>
      <c r="H21" t="str">
        <f>'Module der HS Bochum'!N3</f>
        <v>Elektrotechnik</v>
      </c>
    </row>
    <row r="22" spans="1:13" ht="9" hidden="1" customHeight="1" x14ac:dyDescent="0.45">
      <c r="H22" t="str">
        <f>'Module der HS Bochum'!N4</f>
        <v>Thermodynamik und Wärmeübertragung</v>
      </c>
    </row>
    <row r="23" spans="1:13" ht="9" hidden="1" customHeight="1" x14ac:dyDescent="0.45">
      <c r="H23" t="str">
        <f>'Module der HS Bochum'!N5</f>
        <v>Grundlagen Produktdesign</v>
      </c>
    </row>
    <row r="24" spans="1:13" ht="9" hidden="1" customHeight="1" x14ac:dyDescent="0.45">
      <c r="H24" t="str">
        <f>'Module der HS Bochum'!N6</f>
        <v>Informatik</v>
      </c>
    </row>
    <row r="25" spans="1:13" ht="9" hidden="1" customHeight="1" x14ac:dyDescent="0.45">
      <c r="H25" t="str">
        <f>'Module der HS Bochum'!N7</f>
        <v>Mathematik 1</v>
      </c>
    </row>
    <row r="26" spans="1:13" ht="9" hidden="1" customHeight="1" x14ac:dyDescent="0.45">
      <c r="H26" t="str">
        <f>'Module der HS Bochum'!N8</f>
        <v>Physik</v>
      </c>
    </row>
    <row r="27" spans="1:13" ht="9" hidden="1" customHeight="1" x14ac:dyDescent="0.45">
      <c r="H27" t="str">
        <f>'Module der HS Bochum'!N9</f>
        <v xml:space="preserve">Schlüsselkompetenzen </v>
      </c>
    </row>
    <row r="28" spans="1:13" ht="9" hidden="1" customHeight="1" x14ac:dyDescent="0.45">
      <c r="H28" t="str">
        <f>'Module der HS Bochum'!N10</f>
        <v>Statik</v>
      </c>
      <c r="K28" t="s">
        <v>357</v>
      </c>
      <c r="M28" t="s">
        <v>323</v>
      </c>
    </row>
    <row r="29" spans="1:13" ht="9" hidden="1" customHeight="1" x14ac:dyDescent="0.45">
      <c r="B29" t="s">
        <v>219</v>
      </c>
      <c r="G29" t="s">
        <v>321</v>
      </c>
      <c r="H29" t="str">
        <f>'Module der HS Bochum'!N11</f>
        <v>Werkstofftechnik 1</v>
      </c>
      <c r="K29" t="s">
        <v>359</v>
      </c>
      <c r="M29" t="s">
        <v>217</v>
      </c>
    </row>
    <row r="30" spans="1:13" ht="9" hidden="1" customHeight="1" x14ac:dyDescent="0.45">
      <c r="B30" t="s">
        <v>218</v>
      </c>
      <c r="G30" t="s">
        <v>320</v>
      </c>
      <c r="H30" t="str">
        <f>'Module der HS Bochum'!N12</f>
        <v>Dynamik</v>
      </c>
      <c r="K30" t="s">
        <v>358</v>
      </c>
      <c r="M30" t="s">
        <v>18</v>
      </c>
    </row>
    <row r="31" spans="1:13" ht="9" hidden="1" customHeight="1" x14ac:dyDescent="0.45">
      <c r="B31" t="s">
        <v>217</v>
      </c>
      <c r="G31" t="s">
        <v>319</v>
      </c>
      <c r="H31" t="str">
        <f>'Module der HS Bochum'!N13</f>
        <v>Technisches Englisch</v>
      </c>
      <c r="K31" t="s">
        <v>360</v>
      </c>
      <c r="M31" t="s">
        <v>322</v>
      </c>
    </row>
    <row r="32" spans="1:13" s="21" customFormat="1" ht="15.75" x14ac:dyDescent="0.5">
      <c r="A32" s="22"/>
      <c r="B32" s="23" t="s">
        <v>230</v>
      </c>
      <c r="C32" s="22"/>
      <c r="D32" s="22"/>
      <c r="E32" s="22"/>
      <c r="F32" s="22"/>
      <c r="G32" s="22"/>
      <c r="H32" s="22"/>
      <c r="I32" s="22"/>
    </row>
    <row r="33" spans="1:44" x14ac:dyDescent="0.45">
      <c r="A33" s="13"/>
      <c r="B33" s="150" t="s">
        <v>222</v>
      </c>
      <c r="C33" s="151"/>
      <c r="D33" s="152"/>
      <c r="E33" s="148" t="s">
        <v>325</v>
      </c>
      <c r="F33" s="148" t="str">
        <f>IF(E12&lt;&gt;"Ja","Note ","")</f>
        <v xml:space="preserve">Note </v>
      </c>
      <c r="G33" s="161" t="str">
        <f>IF(E12="Ja","Praktikum vorhanden","Praktikum bestanden")</f>
        <v>Praktikum bestanden</v>
      </c>
      <c r="H33" s="160" t="s">
        <v>205</v>
      </c>
      <c r="I33" s="160"/>
      <c r="J33" s="63" t="s">
        <v>224</v>
      </c>
      <c r="K33" s="64"/>
      <c r="L33" s="64"/>
      <c r="M33" s="64"/>
      <c r="N33" s="92"/>
      <c r="O33" s="166" t="s">
        <v>365</v>
      </c>
      <c r="P33" s="166"/>
      <c r="Q33" s="166"/>
      <c r="R33" s="166"/>
      <c r="S33" s="166"/>
      <c r="T33" s="166"/>
      <c r="U33" s="78"/>
      <c r="V33" s="158" t="s">
        <v>229</v>
      </c>
      <c r="W33" s="158"/>
      <c r="X33" s="158"/>
      <c r="Y33" s="158"/>
      <c r="Z33" s="158"/>
      <c r="AA33" s="159"/>
      <c r="AB33" s="44"/>
      <c r="AE33" s="12" t="s">
        <v>282</v>
      </c>
      <c r="AF33" s="12"/>
      <c r="AG33" s="12"/>
      <c r="AH33" s="12"/>
    </row>
    <row r="34" spans="1:44" ht="18" customHeight="1" x14ac:dyDescent="0.45">
      <c r="A34" s="108" t="s">
        <v>376</v>
      </c>
      <c r="B34" s="154" t="s">
        <v>221</v>
      </c>
      <c r="C34" s="155"/>
      <c r="D34" s="15" t="s">
        <v>4</v>
      </c>
      <c r="E34" s="149"/>
      <c r="F34" s="149"/>
      <c r="G34" s="162"/>
      <c r="H34" s="17" t="s">
        <v>4</v>
      </c>
      <c r="I34" s="17" t="s">
        <v>5</v>
      </c>
      <c r="J34" s="19" t="str">
        <f>IF(E13&gt;2018,"Note %","Note")</f>
        <v>Note %</v>
      </c>
      <c r="K34" s="19" t="s">
        <v>7</v>
      </c>
      <c r="L34" s="19" t="s">
        <v>8</v>
      </c>
      <c r="M34" s="88" t="s">
        <v>248</v>
      </c>
      <c r="N34" s="93" t="s">
        <v>11</v>
      </c>
      <c r="O34" s="90">
        <v>1</v>
      </c>
      <c r="P34" s="90">
        <v>2</v>
      </c>
      <c r="Q34" s="90">
        <v>3</v>
      </c>
      <c r="R34" s="90">
        <v>4</v>
      </c>
      <c r="S34" s="90">
        <v>5</v>
      </c>
      <c r="T34" s="90">
        <v>6</v>
      </c>
      <c r="U34" s="115" t="s">
        <v>6</v>
      </c>
      <c r="V34" s="45" t="s">
        <v>10</v>
      </c>
      <c r="W34" s="45" t="s">
        <v>11</v>
      </c>
      <c r="X34" s="45" t="s">
        <v>13</v>
      </c>
      <c r="Y34" s="45" t="s">
        <v>228</v>
      </c>
      <c r="Z34" s="45" t="s">
        <v>12</v>
      </c>
      <c r="AA34" s="46" t="s">
        <v>1</v>
      </c>
      <c r="AB34" s="44"/>
      <c r="AD34" s="47" t="s">
        <v>2</v>
      </c>
      <c r="AE34" s="47" t="s">
        <v>313</v>
      </c>
      <c r="AF34" s="47" t="s">
        <v>280</v>
      </c>
      <c r="AG34" s="47" t="s">
        <v>283</v>
      </c>
      <c r="AH34" s="47" t="s">
        <v>284</v>
      </c>
      <c r="AJ34" s="79" t="s">
        <v>351</v>
      </c>
      <c r="AK34" s="80"/>
      <c r="AL34" s="80"/>
      <c r="AM34" s="81"/>
      <c r="AN34" t="s">
        <v>375</v>
      </c>
      <c r="AO34" t="s">
        <v>361</v>
      </c>
      <c r="AP34" t="s">
        <v>362</v>
      </c>
    </row>
    <row r="35" spans="1:44" ht="18" customHeight="1" x14ac:dyDescent="0.45">
      <c r="A35" s="109" t="str">
        <f>AN35&amp;IF(Z35&lt;&gt;""," - "&amp; LEFT(Z35,10),"")</f>
        <v>1</v>
      </c>
      <c r="B35" s="70"/>
      <c r="C35" s="74" t="str">
        <f>IF(AD35&lt;&gt;"",VLOOKUP(AD35,$A$17:$E$19,2)&amp;" - "&amp;VLOOKUP(AD35,$A$17:$E$19,5),IF(AND(D35&lt;&gt;"",AD35=""),IF($L$16&lt;&gt;"OK","Erst Studiengang oben komplett eingeben!","&lt;- Wählen Sie erst den Studiengang "),""))</f>
        <v/>
      </c>
      <c r="D35" s="99"/>
      <c r="E35" s="100"/>
      <c r="F35" s="100"/>
      <c r="G35" s="99"/>
      <c r="H35" s="99"/>
      <c r="I35" s="75" t="str">
        <f>IF(ISERROR(VLOOKUP(H35,'Module der HS Bochum'!$A$3:$H$217,2,FALSE)),"",VLOOKUP(H35,'Module der HS Bochum'!$A$3:$H$217,2,FALSE))</f>
        <v/>
      </c>
      <c r="J35" s="113"/>
      <c r="K35" s="32"/>
      <c r="L35" s="32"/>
      <c r="M35" s="89"/>
      <c r="N35" s="92" t="str">
        <f>W35</f>
        <v/>
      </c>
      <c r="O35" s="110" t="str">
        <f>IF($Y35=O$34,$I35,"")</f>
        <v/>
      </c>
      <c r="P35" s="110" t="str">
        <f t="shared" ref="P35:T49" si="0">IF($Y35=P$34,$I35,"")</f>
        <v/>
      </c>
      <c r="Q35" s="110" t="str">
        <f t="shared" si="0"/>
        <v/>
      </c>
      <c r="R35" s="110" t="str">
        <f t="shared" si="0"/>
        <v/>
      </c>
      <c r="S35" s="110" t="str">
        <f t="shared" si="0"/>
        <v/>
      </c>
      <c r="T35" s="110" t="str">
        <f t="shared" si="0"/>
        <v/>
      </c>
      <c r="U35" s="118">
        <f>IF(E$13=2019,IF(J35&lt;50,5,MAX(ROUND((7.3333-(J35-2.5)/(45/3))*3,0)/3,1)),"")</f>
        <v>5</v>
      </c>
      <c r="V35" s="47" t="str">
        <f>IF($H35="","",VLOOKUP($H35,'Module der HS Bochum'!$A$3:$H$91,3,FALSE))</f>
        <v/>
      </c>
      <c r="W35" s="47" t="str">
        <f>IF($H35="","",VLOOKUP($H35,'Module der HS Bochum'!$A$3:$H$91,4,FALSE))</f>
        <v/>
      </c>
      <c r="X35" s="47" t="str">
        <f>IF($H35="","",VLOOKUP($H35,'Module der HS Bochum'!$A$3:$H$91,5,FALSE))</f>
        <v/>
      </c>
      <c r="Y35" s="47" t="str">
        <f>IF($H35="","",VLOOKUP($H35,'Module der HS Bochum'!$A$3:$H$91,6,FALSE))</f>
        <v/>
      </c>
      <c r="Z35" s="47" t="str">
        <f>IF($H35="","",VLOOKUP($H35,'Module der HS Bochum'!$A$3:$H$91,7,FALSE))</f>
        <v/>
      </c>
      <c r="AA35" s="48" t="str">
        <f>IF($H35="","",VLOOKUP($H35,'Module der HS Bochum'!$A$3:$H$91,8,FALSE))</f>
        <v/>
      </c>
      <c r="AB35" s="44" t="str">
        <f>IF(AND(AA35&lt;&gt;"",K35=""),IF(ISERROR(MATCH(AA35&amp;"; ",$AB$34:AB34,0)),AA35&amp;"; ",""),"")</f>
        <v/>
      </c>
      <c r="AC35" s="10"/>
      <c r="AD35" s="14" t="str">
        <f t="shared" ref="AD35:AD49" si="1">IF(AND(B35&lt;&gt;"",B35&lt;&gt;" "),B35,IF(AND($L$17&lt;&gt;"",$L$17&lt;&gt;" ",$L$18="",$L$19="",D35&lt;&gt;""),"A",""))</f>
        <v/>
      </c>
      <c r="AE35" s="12"/>
      <c r="AF35" s="12" t="str">
        <f>IF(AND($H35&lt;&gt;"",ISERROR(MATCH($H35,'Module der HS Bochum'!$A$3:$A$91,0))),"x","")</f>
        <v/>
      </c>
      <c r="AG35" s="12" t="str">
        <f>IF(AND(CONCATENATE(AD35,D35,E35,F35,G35,H35)&lt;&gt;"",OR(AD35="",D35="",E35="",AND(F35="",$E$12="Nein"),G35="",H35="")),"x","")</f>
        <v/>
      </c>
      <c r="AH35" s="12" t="str">
        <f>IF(OR(AE35="x",AF35="x",AG35="x"),"x","")</f>
        <v/>
      </c>
      <c r="AJ35" s="82" t="s">
        <v>357</v>
      </c>
      <c r="AK35" s="31" t="str">
        <f>IF($W35="J","Nur Prüfung ohne Testat", "Prüfung anerkannt")</f>
        <v>Prüfung anerkannt</v>
      </c>
      <c r="AL35" s="31" t="str">
        <f>IF($W35="J","Testat und Prüfung", "")</f>
        <v/>
      </c>
      <c r="AM35" s="83" t="str">
        <f>IF($W35="J","NUR TESTAT", "")</f>
        <v/>
      </c>
      <c r="AN35">
        <v>1</v>
      </c>
      <c r="AO35">
        <f>IF(K35="Testat und Prüfung",1,0)</f>
        <v>0</v>
      </c>
      <c r="AP35">
        <f>IF(AND(W35="j",K35=""),1,0)</f>
        <v>0</v>
      </c>
      <c r="AR35" t="str">
        <f>CONCATENATE(AR34,IF(K34="abgelehnt"," ~ ",""),IF(K35="abgelehnt",CONCATENATE(D35," für ",H35,": ",L35),""))</f>
        <v/>
      </c>
    </row>
    <row r="36" spans="1:44" ht="18" customHeight="1" x14ac:dyDescent="0.45">
      <c r="A36" s="109" t="str">
        <f t="shared" ref="A36:A49" si="2">AN36&amp;IF(Z36&lt;&gt;""," - "&amp; LEFT(Z36,10),"")</f>
        <v>2</v>
      </c>
      <c r="B36" s="70"/>
      <c r="C36" s="74" t="str">
        <f t="shared" ref="C36:C49" si="3">IF(AD36&lt;&gt;"",VLOOKUP(AD36,$A$17:$E$19,2)&amp;" - "&amp;VLOOKUP(AD36,$A$17:$E$19,5),IF(AND(D36&lt;&gt;"",AD36=""),IF($L$16&lt;&gt;"OK","Erst Studiengang oben komplett eingeben!","&lt;- Wählen Sie erst den Studiengang "),""))</f>
        <v/>
      </c>
      <c r="D36" s="101"/>
      <c r="E36" s="102"/>
      <c r="F36" s="102"/>
      <c r="G36" s="104"/>
      <c r="H36" s="99"/>
      <c r="I36" s="75" t="str">
        <f>IF(ISERROR(VLOOKUP(H36,'Module der HS Bochum'!$A$3:$H$217,2,FALSE)),"",VLOOKUP(H36,'Module der HS Bochum'!$A$3:$H$217,2,FALSE))</f>
        <v/>
      </c>
      <c r="J36" s="113"/>
      <c r="K36" s="32"/>
      <c r="L36" s="32"/>
      <c r="M36" s="89"/>
      <c r="N36" s="92" t="str">
        <f t="shared" ref="N36:N49" si="4">W36</f>
        <v/>
      </c>
      <c r="O36" s="110" t="str">
        <f t="shared" ref="O36:O49" si="5">IF($Y36=O$34,$I36,"")</f>
        <v/>
      </c>
      <c r="P36" s="110" t="str">
        <f t="shared" si="0"/>
        <v/>
      </c>
      <c r="Q36" s="110" t="str">
        <f t="shared" si="0"/>
        <v/>
      </c>
      <c r="R36" s="110" t="str">
        <f t="shared" si="0"/>
        <v/>
      </c>
      <c r="S36" s="110" t="str">
        <f t="shared" si="0"/>
        <v/>
      </c>
      <c r="T36" s="110" t="str">
        <f t="shared" si="0"/>
        <v/>
      </c>
      <c r="U36" s="118">
        <f t="shared" ref="U36:U49" si="6">IF(E$13=2019,IF(J36&lt;50,5,MAX(ROUND((7.3333-(J36-2.5)/(45/3))*3,0)/3,1)),"")</f>
        <v>5</v>
      </c>
      <c r="V36" s="47" t="str">
        <f>IF($H36="","",VLOOKUP($H36,'Module der HS Bochum'!$A$3:$H$91,3,FALSE))</f>
        <v/>
      </c>
      <c r="W36" s="47" t="str">
        <f>IF($H36="","",VLOOKUP($H36,'Module der HS Bochum'!$A$3:$H$91,4,FALSE))</f>
        <v/>
      </c>
      <c r="X36" s="47" t="str">
        <f>IF($H36="","",VLOOKUP($H36,'Module der HS Bochum'!$A$3:$H$91,5,FALSE))</f>
        <v/>
      </c>
      <c r="Y36" s="47" t="str">
        <f>IF($H36="","",VLOOKUP($H36,'Module der HS Bochum'!$A$3:$H$91,6,FALSE))</f>
        <v/>
      </c>
      <c r="Z36" s="47" t="str">
        <f>IF($H36="","",VLOOKUP($H36,'Module der HS Bochum'!$A$3:$H$91,7,FALSE))</f>
        <v/>
      </c>
      <c r="AA36" s="48" t="str">
        <f>IF($H36="","",VLOOKUP($H36,'Module der HS Bochum'!$A$3:$H$91,8,FALSE))</f>
        <v/>
      </c>
      <c r="AB36" s="44" t="str">
        <f>IF(AND(AA36&lt;&gt;"",K36=""),IF(ISERROR(MATCH(AA36&amp;"; ",$AB$34:AB35,0)),AA36&amp;"; ",""),"")</f>
        <v/>
      </c>
      <c r="AD36" s="14" t="str">
        <f t="shared" si="1"/>
        <v/>
      </c>
      <c r="AE36" s="12"/>
      <c r="AF36" s="12" t="str">
        <f>IF(AND($H36&lt;&gt;"",ISERROR(MATCH($H36,'Module der HS Bochum'!$A$3:$A$91,0))),"x","")</f>
        <v/>
      </c>
      <c r="AG36" s="12" t="str">
        <f t="shared" ref="AG36:AG49" si="7">IF(AND(CONCATENATE(AD36,D36,E36,F36,G36,H36)&lt;&gt;"",OR(AD36="",D36="",E36="",AND(F36="",$E$12="Nein"),G36="",H36="")),"x","")</f>
        <v/>
      </c>
      <c r="AH36" s="12" t="str">
        <f t="shared" ref="AH36:AH49" si="8">IF(OR(AE36="x",AF36="x",AG36="x"),"x","")</f>
        <v/>
      </c>
      <c r="AJ36" s="82" t="s">
        <v>357</v>
      </c>
      <c r="AK36" s="31" t="str">
        <f t="shared" ref="AK36:AK49" si="9">IF($W36="J","Nur Prüfung ohne Testat", "Prüfung anerkannt")</f>
        <v>Prüfung anerkannt</v>
      </c>
      <c r="AL36" s="31" t="str">
        <f t="shared" ref="AL36:AL49" si="10">IF($W36="J","Testat und Prüfung", "")</f>
        <v/>
      </c>
      <c r="AM36" s="83" t="str">
        <f t="shared" ref="AM36:AM49" si="11">IF($W36="J","NUR TESTAT", "")</f>
        <v/>
      </c>
      <c r="AN36">
        <v>2</v>
      </c>
      <c r="AO36">
        <f t="shared" ref="AO36:AO49" si="12">IF(K36="Testat und Prüfung",1,0)</f>
        <v>0</v>
      </c>
      <c r="AP36">
        <f t="shared" ref="AP36:AP49" si="13">IF(AND(W36="j",K36=""),1,0)</f>
        <v>0</v>
      </c>
      <c r="AR36" t="str">
        <f t="shared" ref="AR36:AR49" si="14">CONCATENATE(AR35,IF(K35="abgelehnt"," ~ ",""),IF(K36="abgelehnt",CONCATENATE(D36," für ",H36,": ",L36),""))</f>
        <v/>
      </c>
    </row>
    <row r="37" spans="1:44" ht="18" customHeight="1" x14ac:dyDescent="0.45">
      <c r="A37" s="109" t="str">
        <f t="shared" si="2"/>
        <v>3</v>
      </c>
      <c r="B37" s="70"/>
      <c r="C37" s="74" t="str">
        <f t="shared" si="3"/>
        <v/>
      </c>
      <c r="D37" s="101"/>
      <c r="E37" s="102"/>
      <c r="F37" s="102"/>
      <c r="G37" s="104"/>
      <c r="H37" s="99"/>
      <c r="I37" s="75" t="str">
        <f>IF(ISERROR(VLOOKUP(H37,'Module der HS Bochum'!$A$3:$H$217,2,FALSE)),"",VLOOKUP(H37,'Module der HS Bochum'!$A$3:$H$217,2,FALSE))</f>
        <v/>
      </c>
      <c r="J37" s="113"/>
      <c r="K37" s="32"/>
      <c r="L37" s="71"/>
      <c r="M37" s="89"/>
      <c r="N37" s="92" t="str">
        <f t="shared" si="4"/>
        <v/>
      </c>
      <c r="O37" s="110" t="str">
        <f t="shared" si="5"/>
        <v/>
      </c>
      <c r="P37" s="110" t="str">
        <f t="shared" si="0"/>
        <v/>
      </c>
      <c r="Q37" s="110" t="str">
        <f t="shared" si="0"/>
        <v/>
      </c>
      <c r="R37" s="110" t="str">
        <f t="shared" si="0"/>
        <v/>
      </c>
      <c r="S37" s="110" t="str">
        <f t="shared" si="0"/>
        <v/>
      </c>
      <c r="T37" s="110" t="str">
        <f t="shared" si="0"/>
        <v/>
      </c>
      <c r="U37" s="118">
        <f t="shared" si="6"/>
        <v>5</v>
      </c>
      <c r="V37" s="47" t="str">
        <f>IF($H37="","",VLOOKUP($H37,'Module der HS Bochum'!$A$3:$H$91,3,FALSE))</f>
        <v/>
      </c>
      <c r="W37" s="47" t="str">
        <f>IF($H37="","",VLOOKUP($H37,'Module der HS Bochum'!$A$3:$H$91,4,FALSE))</f>
        <v/>
      </c>
      <c r="X37" s="47" t="str">
        <f>IF($H37="","",VLOOKUP($H37,'Module der HS Bochum'!$A$3:$H$91,5,FALSE))</f>
        <v/>
      </c>
      <c r="Y37" s="47" t="str">
        <f>IF($H37="","",VLOOKUP($H37,'Module der HS Bochum'!$A$3:$H$91,6,FALSE))</f>
        <v/>
      </c>
      <c r="Z37" s="47" t="str">
        <f>IF($H37="","",VLOOKUP($H37,'Module der HS Bochum'!$A$3:$H$91,7,FALSE))</f>
        <v/>
      </c>
      <c r="AA37" s="48" t="str">
        <f>IF($H37="","",VLOOKUP($H37,'Module der HS Bochum'!$A$3:$H$91,8,FALSE))</f>
        <v/>
      </c>
      <c r="AB37" s="44" t="str">
        <f>IF(AND(AA37&lt;&gt;"",K37=""),IF(ISERROR(MATCH(AA37&amp;"; ",$AB$34:AB36,0)),AA37&amp;"; ",""),"")</f>
        <v/>
      </c>
      <c r="AD37" s="14" t="str">
        <f t="shared" si="1"/>
        <v/>
      </c>
      <c r="AE37" s="12"/>
      <c r="AF37" s="12" t="str">
        <f>IF(AND($H37&lt;&gt;"",ISERROR(MATCH($H37,'Module der HS Bochum'!$A$3:$A$91,0))),"x","")</f>
        <v/>
      </c>
      <c r="AG37" s="12" t="str">
        <f t="shared" si="7"/>
        <v/>
      </c>
      <c r="AH37" s="12" t="str">
        <f t="shared" si="8"/>
        <v/>
      </c>
      <c r="AJ37" s="82" t="s">
        <v>357</v>
      </c>
      <c r="AK37" s="31" t="str">
        <f t="shared" si="9"/>
        <v>Prüfung anerkannt</v>
      </c>
      <c r="AL37" s="31" t="str">
        <f t="shared" si="10"/>
        <v/>
      </c>
      <c r="AM37" s="83" t="str">
        <f t="shared" si="11"/>
        <v/>
      </c>
      <c r="AN37">
        <v>3</v>
      </c>
      <c r="AO37">
        <f t="shared" si="12"/>
        <v>0</v>
      </c>
      <c r="AP37">
        <f t="shared" si="13"/>
        <v>0</v>
      </c>
      <c r="AR37" t="str">
        <f t="shared" si="14"/>
        <v/>
      </c>
    </row>
    <row r="38" spans="1:44" ht="16.149999999999999" customHeight="1" x14ac:dyDescent="0.45">
      <c r="A38" s="109" t="str">
        <f t="shared" si="2"/>
        <v>4</v>
      </c>
      <c r="B38" s="70"/>
      <c r="C38" s="74" t="str">
        <f t="shared" si="3"/>
        <v/>
      </c>
      <c r="D38" s="101"/>
      <c r="E38" s="102"/>
      <c r="F38" s="102"/>
      <c r="G38" s="104"/>
      <c r="H38" s="99"/>
      <c r="I38" s="75" t="str">
        <f>IF(ISERROR(VLOOKUP(H38,'Module der HS Bochum'!$A$3:$H$217,2,FALSE)),"",VLOOKUP(H38,'Module der HS Bochum'!$A$3:$H$217,2,FALSE))</f>
        <v/>
      </c>
      <c r="J38" s="113"/>
      <c r="K38" s="32"/>
      <c r="L38" s="71"/>
      <c r="M38" s="89"/>
      <c r="N38" s="92" t="str">
        <f t="shared" si="4"/>
        <v/>
      </c>
      <c r="O38" s="110" t="str">
        <f t="shared" si="5"/>
        <v/>
      </c>
      <c r="P38" s="110" t="str">
        <f t="shared" si="0"/>
        <v/>
      </c>
      <c r="Q38" s="110" t="str">
        <f t="shared" si="0"/>
        <v/>
      </c>
      <c r="R38" s="110" t="str">
        <f t="shared" si="0"/>
        <v/>
      </c>
      <c r="S38" s="110" t="str">
        <f t="shared" si="0"/>
        <v/>
      </c>
      <c r="T38" s="110" t="str">
        <f t="shared" si="0"/>
        <v/>
      </c>
      <c r="U38" s="118">
        <f t="shared" si="6"/>
        <v>5</v>
      </c>
      <c r="V38" s="47" t="str">
        <f>IF($H38="","",VLOOKUP($H38,'Module der HS Bochum'!$A$3:$H$91,3,FALSE))</f>
        <v/>
      </c>
      <c r="W38" s="47" t="str">
        <f>IF($H38="","",VLOOKUP($H38,'Module der HS Bochum'!$A$3:$H$91,4,FALSE))</f>
        <v/>
      </c>
      <c r="X38" s="47" t="str">
        <f>IF($H38="","",VLOOKUP($H38,'Module der HS Bochum'!$A$3:$H$91,5,FALSE))</f>
        <v/>
      </c>
      <c r="Y38" s="47" t="str">
        <f>IF($H38="","",VLOOKUP($H38,'Module der HS Bochum'!$A$3:$H$91,6,FALSE))</f>
        <v/>
      </c>
      <c r="Z38" s="47" t="str">
        <f>IF($H38="","",VLOOKUP($H38,'Module der HS Bochum'!$A$3:$H$91,7,FALSE))</f>
        <v/>
      </c>
      <c r="AA38" s="48" t="str">
        <f>IF($H38="","",VLOOKUP($H38,'Module der HS Bochum'!$A$3:$H$91,8,FALSE))</f>
        <v/>
      </c>
      <c r="AB38" s="44" t="str">
        <f>IF(AND(AA38&lt;&gt;"",K38=""),IF(ISERROR(MATCH(AA38&amp;"; ",$AB$34:AB37,0)),AA38&amp;"; ",""),"")</f>
        <v/>
      </c>
      <c r="AD38" s="14" t="str">
        <f t="shared" si="1"/>
        <v/>
      </c>
      <c r="AE38" s="12"/>
      <c r="AF38" s="12" t="str">
        <f>IF(AND($H38&lt;&gt;"",ISERROR(MATCH($H38,'Module der HS Bochum'!$A$3:$A$91,0))),"x","")</f>
        <v/>
      </c>
      <c r="AG38" s="12" t="str">
        <f t="shared" si="7"/>
        <v/>
      </c>
      <c r="AH38" s="12" t="str">
        <f t="shared" si="8"/>
        <v/>
      </c>
      <c r="AJ38" s="82" t="s">
        <v>357</v>
      </c>
      <c r="AK38" s="31" t="str">
        <f t="shared" si="9"/>
        <v>Prüfung anerkannt</v>
      </c>
      <c r="AL38" s="31" t="str">
        <f t="shared" si="10"/>
        <v/>
      </c>
      <c r="AM38" s="83" t="str">
        <f t="shared" si="11"/>
        <v/>
      </c>
      <c r="AN38">
        <v>4</v>
      </c>
      <c r="AO38">
        <f t="shared" si="12"/>
        <v>0</v>
      </c>
      <c r="AP38">
        <f t="shared" si="13"/>
        <v>0</v>
      </c>
      <c r="AR38" t="str">
        <f t="shared" si="14"/>
        <v/>
      </c>
    </row>
    <row r="39" spans="1:44" ht="18" customHeight="1" x14ac:dyDescent="0.45">
      <c r="A39" s="109" t="str">
        <f t="shared" si="2"/>
        <v>5</v>
      </c>
      <c r="B39" s="70"/>
      <c r="C39" s="74" t="str">
        <f t="shared" si="3"/>
        <v/>
      </c>
      <c r="D39" s="101"/>
      <c r="E39" s="102"/>
      <c r="F39" s="102"/>
      <c r="G39" s="104"/>
      <c r="H39" s="99"/>
      <c r="I39" s="75" t="str">
        <f>IF(ISERROR(VLOOKUP(H39,'Module der HS Bochum'!$A$3:$H$217,2,FALSE)),"",VLOOKUP(H39,'Module der HS Bochum'!$A$3:$H$217,2,FALSE))</f>
        <v/>
      </c>
      <c r="J39" s="113"/>
      <c r="K39" s="32"/>
      <c r="L39" s="76"/>
      <c r="M39" s="89"/>
      <c r="N39" s="92" t="str">
        <f t="shared" si="4"/>
        <v/>
      </c>
      <c r="O39" s="110" t="str">
        <f t="shared" si="5"/>
        <v/>
      </c>
      <c r="P39" s="110" t="str">
        <f t="shared" si="0"/>
        <v/>
      </c>
      <c r="Q39" s="110" t="str">
        <f t="shared" si="0"/>
        <v/>
      </c>
      <c r="R39" s="110" t="str">
        <f t="shared" si="0"/>
        <v/>
      </c>
      <c r="S39" s="110" t="str">
        <f t="shared" si="0"/>
        <v/>
      </c>
      <c r="T39" s="110" t="str">
        <f t="shared" si="0"/>
        <v/>
      </c>
      <c r="U39" s="118">
        <f t="shared" si="6"/>
        <v>5</v>
      </c>
      <c r="V39" s="47" t="str">
        <f>IF($H39="","",VLOOKUP($H39,'Module der HS Bochum'!$A$3:$H$91,3,FALSE))</f>
        <v/>
      </c>
      <c r="W39" s="47" t="str">
        <f>IF($H39="","",VLOOKUP($H39,'Module der HS Bochum'!$A$3:$H$91,4,FALSE))</f>
        <v/>
      </c>
      <c r="X39" s="47" t="str">
        <f>IF($H39="","",VLOOKUP($H39,'Module der HS Bochum'!$A$3:$H$91,5,FALSE))</f>
        <v/>
      </c>
      <c r="Y39" s="47" t="str">
        <f>IF($H39="","",VLOOKUP($H39,'Module der HS Bochum'!$A$3:$H$91,6,FALSE))</f>
        <v/>
      </c>
      <c r="Z39" s="47" t="str">
        <f>IF($H39="","",VLOOKUP($H39,'Module der HS Bochum'!$A$3:$H$91,7,FALSE))</f>
        <v/>
      </c>
      <c r="AA39" s="48" t="str">
        <f>IF($H39="","",VLOOKUP($H39,'Module der HS Bochum'!$A$3:$H$91,8,FALSE))</f>
        <v/>
      </c>
      <c r="AB39" s="44" t="str">
        <f>IF(AND(AA39&lt;&gt;"",K39=""),IF(ISERROR(MATCH(AA39&amp;"; ",$AB$34:AB38,0)),AA39&amp;"; ",""),"")</f>
        <v/>
      </c>
      <c r="AD39" s="14" t="str">
        <f t="shared" si="1"/>
        <v/>
      </c>
      <c r="AE39" s="12"/>
      <c r="AF39" s="12" t="str">
        <f>IF(AND($H39&lt;&gt;"",ISERROR(MATCH($H39,'Module der HS Bochum'!$A$3:$A$91,0))),"x","")</f>
        <v/>
      </c>
      <c r="AG39" s="12" t="str">
        <f t="shared" si="7"/>
        <v/>
      </c>
      <c r="AH39" s="12" t="str">
        <f t="shared" si="8"/>
        <v/>
      </c>
      <c r="AJ39" s="82" t="s">
        <v>357</v>
      </c>
      <c r="AK39" s="31" t="str">
        <f t="shared" si="9"/>
        <v>Prüfung anerkannt</v>
      </c>
      <c r="AL39" s="31" t="str">
        <f t="shared" si="10"/>
        <v/>
      </c>
      <c r="AM39" s="83" t="str">
        <f t="shared" si="11"/>
        <v/>
      </c>
      <c r="AN39">
        <v>5</v>
      </c>
      <c r="AO39">
        <f t="shared" si="12"/>
        <v>0</v>
      </c>
      <c r="AP39">
        <f t="shared" si="13"/>
        <v>0</v>
      </c>
      <c r="AR39" t="str">
        <f t="shared" si="14"/>
        <v/>
      </c>
    </row>
    <row r="40" spans="1:44" ht="18" customHeight="1" x14ac:dyDescent="0.45">
      <c r="A40" s="109" t="str">
        <f t="shared" si="2"/>
        <v>6</v>
      </c>
      <c r="B40" s="70"/>
      <c r="C40" s="74" t="str">
        <f t="shared" si="3"/>
        <v/>
      </c>
      <c r="D40" s="105"/>
      <c r="E40" s="106"/>
      <c r="F40" s="106"/>
      <c r="G40" s="104"/>
      <c r="H40" s="104"/>
      <c r="I40" s="75" t="str">
        <f>IF(ISERROR(VLOOKUP(H40,'Module der HS Bochum'!$A$3:$H$217,2,FALSE)),"",VLOOKUP(H40,'Module der HS Bochum'!$A$3:$H$217,2,FALSE))</f>
        <v/>
      </c>
      <c r="J40" s="113"/>
      <c r="K40" s="32"/>
      <c r="L40" s="76"/>
      <c r="M40" s="89"/>
      <c r="N40" s="92" t="str">
        <f t="shared" si="4"/>
        <v/>
      </c>
      <c r="O40" s="110" t="str">
        <f t="shared" si="5"/>
        <v/>
      </c>
      <c r="P40" s="110" t="str">
        <f t="shared" si="0"/>
        <v/>
      </c>
      <c r="Q40" s="110" t="str">
        <f t="shared" si="0"/>
        <v/>
      </c>
      <c r="R40" s="110" t="str">
        <f t="shared" si="0"/>
        <v/>
      </c>
      <c r="S40" s="110" t="str">
        <f t="shared" si="0"/>
        <v/>
      </c>
      <c r="T40" s="110" t="str">
        <f t="shared" si="0"/>
        <v/>
      </c>
      <c r="U40" s="118">
        <f t="shared" si="6"/>
        <v>5</v>
      </c>
      <c r="V40" s="47" t="str">
        <f>IF($H40="","",VLOOKUP($H40,'Module der HS Bochum'!$A$3:$H$91,3,FALSE))</f>
        <v/>
      </c>
      <c r="W40" s="47" t="str">
        <f>IF($H40="","",VLOOKUP($H40,'Module der HS Bochum'!$A$3:$H$91,4,FALSE))</f>
        <v/>
      </c>
      <c r="X40" s="47" t="str">
        <f>IF($H40="","",VLOOKUP($H40,'Module der HS Bochum'!$A$3:$H$91,5,FALSE))</f>
        <v/>
      </c>
      <c r="Y40" s="47" t="str">
        <f>IF($H40="","",VLOOKUP($H40,'Module der HS Bochum'!$A$3:$H$91,6,FALSE))</f>
        <v/>
      </c>
      <c r="Z40" s="47" t="str">
        <f>IF($H40="","",VLOOKUP($H40,'Module der HS Bochum'!$A$3:$H$91,7,FALSE))</f>
        <v/>
      </c>
      <c r="AA40" s="48" t="str">
        <f>IF($H40="","",VLOOKUP($H40,'Module der HS Bochum'!$A$3:$H$91,8,FALSE))</f>
        <v/>
      </c>
      <c r="AB40" s="44" t="str">
        <f>IF(AND(AA40&lt;&gt;"",K40=""),IF(ISERROR(MATCH(AA40&amp;"; ",$AB$34:AB39,0)),AA40&amp;"; ",""),"")</f>
        <v/>
      </c>
      <c r="AD40" s="14" t="str">
        <f t="shared" si="1"/>
        <v/>
      </c>
      <c r="AE40" s="12"/>
      <c r="AF40" s="12" t="str">
        <f>IF(AND($H40&lt;&gt;"",ISERROR(MATCH($H40,'Module der HS Bochum'!$A$3:$A$91,0))),"x","")</f>
        <v/>
      </c>
      <c r="AG40" s="12" t="str">
        <f t="shared" si="7"/>
        <v/>
      </c>
      <c r="AH40" s="12" t="str">
        <f t="shared" si="8"/>
        <v/>
      </c>
      <c r="AJ40" s="82" t="s">
        <v>357</v>
      </c>
      <c r="AK40" s="31" t="str">
        <f t="shared" si="9"/>
        <v>Prüfung anerkannt</v>
      </c>
      <c r="AL40" s="31" t="str">
        <f t="shared" si="10"/>
        <v/>
      </c>
      <c r="AM40" s="83" t="str">
        <f t="shared" si="11"/>
        <v/>
      </c>
      <c r="AN40">
        <v>6</v>
      </c>
      <c r="AO40">
        <f t="shared" si="12"/>
        <v>0</v>
      </c>
      <c r="AP40">
        <f t="shared" si="13"/>
        <v>0</v>
      </c>
      <c r="AR40" t="str">
        <f t="shared" si="14"/>
        <v/>
      </c>
    </row>
    <row r="41" spans="1:44" ht="18" customHeight="1" x14ac:dyDescent="0.45">
      <c r="A41" s="109" t="str">
        <f t="shared" si="2"/>
        <v>7</v>
      </c>
      <c r="B41" s="70"/>
      <c r="C41" s="74" t="str">
        <f t="shared" si="3"/>
        <v/>
      </c>
      <c r="D41" s="105"/>
      <c r="E41" s="106"/>
      <c r="F41" s="106"/>
      <c r="G41" s="104"/>
      <c r="H41" s="104"/>
      <c r="I41" s="75" t="str">
        <f>IF(ISERROR(VLOOKUP(H41,'Module der HS Bochum'!$A$3:$H$217,2,FALSE)),"",VLOOKUP(H41,'Module der HS Bochum'!$A$3:$H$217,2,FALSE))</f>
        <v/>
      </c>
      <c r="J41" s="113"/>
      <c r="K41" s="32"/>
      <c r="L41" s="76"/>
      <c r="M41" s="89"/>
      <c r="N41" s="92" t="str">
        <f t="shared" si="4"/>
        <v/>
      </c>
      <c r="O41" s="110" t="str">
        <f t="shared" si="5"/>
        <v/>
      </c>
      <c r="P41" s="110" t="str">
        <f t="shared" si="0"/>
        <v/>
      </c>
      <c r="Q41" s="110" t="str">
        <f t="shared" si="0"/>
        <v/>
      </c>
      <c r="R41" s="110" t="str">
        <f t="shared" si="0"/>
        <v/>
      </c>
      <c r="S41" s="110" t="str">
        <f t="shared" si="0"/>
        <v/>
      </c>
      <c r="T41" s="110" t="str">
        <f t="shared" si="0"/>
        <v/>
      </c>
      <c r="U41" s="118">
        <f t="shared" si="6"/>
        <v>5</v>
      </c>
      <c r="V41" s="47" t="str">
        <f>IF($H41="","",VLOOKUP($H41,'Module der HS Bochum'!$A$3:$H$91,3,FALSE))</f>
        <v/>
      </c>
      <c r="W41" s="47" t="str">
        <f>IF($H41="","",VLOOKUP($H41,'Module der HS Bochum'!$A$3:$H$91,4,FALSE))</f>
        <v/>
      </c>
      <c r="X41" s="47" t="str">
        <f>IF($H41="","",VLOOKUP($H41,'Module der HS Bochum'!$A$3:$H$91,5,FALSE))</f>
        <v/>
      </c>
      <c r="Y41" s="47" t="str">
        <f>IF($H41="","",VLOOKUP($H41,'Module der HS Bochum'!$A$3:$H$91,6,FALSE))</f>
        <v/>
      </c>
      <c r="Z41" s="47" t="str">
        <f>IF($H41="","",VLOOKUP($H41,'Module der HS Bochum'!$A$3:$H$91,7,FALSE))</f>
        <v/>
      </c>
      <c r="AA41" s="48" t="str">
        <f>IF($H41="","",VLOOKUP($H41,'Module der HS Bochum'!$A$3:$H$91,8,FALSE))</f>
        <v/>
      </c>
      <c r="AB41" s="44" t="str">
        <f>IF(AND(AA41&lt;&gt;"",K41=""),IF(ISERROR(MATCH(AA41&amp;"; ",$AB$34:AB40,0)),AA41&amp;"; ",""),"")</f>
        <v/>
      </c>
      <c r="AD41" s="14" t="str">
        <f t="shared" si="1"/>
        <v/>
      </c>
      <c r="AE41" s="12"/>
      <c r="AF41" s="12" t="str">
        <f>IF(AND($H41&lt;&gt;"",ISERROR(MATCH($H41,'Module der HS Bochum'!$A$3:$A$91,0))),"x","")</f>
        <v/>
      </c>
      <c r="AG41" s="12" t="str">
        <f t="shared" si="7"/>
        <v/>
      </c>
      <c r="AH41" s="12" t="str">
        <f t="shared" si="8"/>
        <v/>
      </c>
      <c r="AJ41" s="82" t="s">
        <v>357</v>
      </c>
      <c r="AK41" s="31" t="str">
        <f t="shared" si="9"/>
        <v>Prüfung anerkannt</v>
      </c>
      <c r="AL41" s="31" t="str">
        <f t="shared" si="10"/>
        <v/>
      </c>
      <c r="AM41" s="83" t="str">
        <f t="shared" si="11"/>
        <v/>
      </c>
      <c r="AN41">
        <v>7</v>
      </c>
      <c r="AO41">
        <f t="shared" si="12"/>
        <v>0</v>
      </c>
      <c r="AP41">
        <f t="shared" si="13"/>
        <v>0</v>
      </c>
      <c r="AR41" t="str">
        <f t="shared" si="14"/>
        <v/>
      </c>
    </row>
    <row r="42" spans="1:44" ht="18" customHeight="1" x14ac:dyDescent="0.45">
      <c r="A42" s="109" t="str">
        <f t="shared" si="2"/>
        <v>8</v>
      </c>
      <c r="B42" s="70"/>
      <c r="C42" s="74" t="str">
        <f t="shared" si="3"/>
        <v/>
      </c>
      <c r="D42" s="11"/>
      <c r="E42" s="70"/>
      <c r="F42" s="70"/>
      <c r="G42" s="104"/>
      <c r="H42" s="11"/>
      <c r="I42" s="75" t="str">
        <f>IF(ISERROR(VLOOKUP(H42,'Module der HS Bochum'!$A$3:$H$217,2,FALSE)),"",VLOOKUP(H42,'Module der HS Bochum'!$A$3:$H$217,2,FALSE))</f>
        <v/>
      </c>
      <c r="J42" s="113"/>
      <c r="K42" s="32"/>
      <c r="L42" s="76"/>
      <c r="M42" s="89"/>
      <c r="N42" s="92" t="str">
        <f t="shared" si="4"/>
        <v/>
      </c>
      <c r="O42" s="110" t="str">
        <f t="shared" si="5"/>
        <v/>
      </c>
      <c r="P42" s="110" t="str">
        <f t="shared" si="0"/>
        <v/>
      </c>
      <c r="Q42" s="110" t="str">
        <f t="shared" si="0"/>
        <v/>
      </c>
      <c r="R42" s="110" t="str">
        <f t="shared" si="0"/>
        <v/>
      </c>
      <c r="S42" s="110" t="str">
        <f t="shared" si="0"/>
        <v/>
      </c>
      <c r="T42" s="110" t="str">
        <f t="shared" si="0"/>
        <v/>
      </c>
      <c r="U42" s="118">
        <f t="shared" si="6"/>
        <v>5</v>
      </c>
      <c r="V42" s="47" t="str">
        <f>IF($H42="","",VLOOKUP($H42,'Module der HS Bochum'!$A$3:$H$91,3,FALSE))</f>
        <v/>
      </c>
      <c r="W42" s="47" t="str">
        <f>IF($H42="","",VLOOKUP($H42,'Module der HS Bochum'!$A$3:$H$91,4,FALSE))</f>
        <v/>
      </c>
      <c r="X42" s="47" t="str">
        <f>IF($H42="","",VLOOKUP($H42,'Module der HS Bochum'!$A$3:$H$91,5,FALSE))</f>
        <v/>
      </c>
      <c r="Y42" s="47" t="str">
        <f>IF($H42="","",VLOOKUP($H42,'Module der HS Bochum'!$A$3:$H$91,6,FALSE))</f>
        <v/>
      </c>
      <c r="Z42" s="47" t="str">
        <f>IF($H42="","",VLOOKUP($H42,'Module der HS Bochum'!$A$3:$H$91,7,FALSE))</f>
        <v/>
      </c>
      <c r="AA42" s="48" t="str">
        <f>IF($H42="","",VLOOKUP($H42,'Module der HS Bochum'!$A$3:$H$91,8,FALSE))</f>
        <v/>
      </c>
      <c r="AB42" s="44" t="str">
        <f>IF(AND(AA42&lt;&gt;"",K42=""),IF(ISERROR(MATCH(AA42&amp;"; ",$AB$34:AB41,0)),AA42&amp;"; ",""),"")</f>
        <v/>
      </c>
      <c r="AD42" s="14" t="str">
        <f t="shared" si="1"/>
        <v/>
      </c>
      <c r="AE42" s="12"/>
      <c r="AF42" s="12" t="str">
        <f>IF(AND($H42&lt;&gt;"",ISERROR(MATCH($H42,'Module der HS Bochum'!$A$3:$A$91,0))),"x","")</f>
        <v/>
      </c>
      <c r="AG42" s="12" t="str">
        <f t="shared" si="7"/>
        <v/>
      </c>
      <c r="AH42" s="12" t="str">
        <f t="shared" si="8"/>
        <v/>
      </c>
      <c r="AJ42" s="82" t="s">
        <v>357</v>
      </c>
      <c r="AK42" s="31" t="str">
        <f t="shared" si="9"/>
        <v>Prüfung anerkannt</v>
      </c>
      <c r="AL42" s="31" t="str">
        <f t="shared" si="10"/>
        <v/>
      </c>
      <c r="AM42" s="83" t="str">
        <f t="shared" si="11"/>
        <v/>
      </c>
      <c r="AN42">
        <v>8</v>
      </c>
      <c r="AO42">
        <f t="shared" si="12"/>
        <v>0</v>
      </c>
      <c r="AP42">
        <f t="shared" si="13"/>
        <v>0</v>
      </c>
      <c r="AR42" t="str">
        <f t="shared" si="14"/>
        <v/>
      </c>
    </row>
    <row r="43" spans="1:44" ht="18" customHeight="1" x14ac:dyDescent="0.45">
      <c r="A43" s="109" t="str">
        <f t="shared" si="2"/>
        <v>9</v>
      </c>
      <c r="B43" s="70"/>
      <c r="C43" s="74" t="str">
        <f t="shared" si="3"/>
        <v/>
      </c>
      <c r="D43" s="11"/>
      <c r="E43" s="70"/>
      <c r="F43" s="70"/>
      <c r="G43" s="104"/>
      <c r="H43" s="11"/>
      <c r="I43" s="75" t="str">
        <f>IF(ISERROR(VLOOKUP(H43,'Module der HS Bochum'!$A$3:$H$217,2,FALSE)),"",VLOOKUP(H43,'Module der HS Bochum'!$A$3:$H$217,2,FALSE))</f>
        <v/>
      </c>
      <c r="J43" s="113"/>
      <c r="K43" s="32"/>
      <c r="L43" s="76"/>
      <c r="M43" s="89"/>
      <c r="N43" s="92" t="str">
        <f t="shared" si="4"/>
        <v/>
      </c>
      <c r="O43" s="110" t="str">
        <f t="shared" si="5"/>
        <v/>
      </c>
      <c r="P43" s="110" t="str">
        <f t="shared" si="0"/>
        <v/>
      </c>
      <c r="Q43" s="110" t="str">
        <f t="shared" si="0"/>
        <v/>
      </c>
      <c r="R43" s="110" t="str">
        <f t="shared" si="0"/>
        <v/>
      </c>
      <c r="S43" s="110" t="str">
        <f t="shared" si="0"/>
        <v/>
      </c>
      <c r="T43" s="110" t="str">
        <f t="shared" si="0"/>
        <v/>
      </c>
      <c r="U43" s="118">
        <f t="shared" si="6"/>
        <v>5</v>
      </c>
      <c r="V43" s="47" t="str">
        <f>IF($H43="","",VLOOKUP($H43,'Module der HS Bochum'!$A$3:$H$91,3,FALSE))</f>
        <v/>
      </c>
      <c r="W43" s="47" t="str">
        <f>IF($H43="","",VLOOKUP($H43,'Module der HS Bochum'!$A$3:$H$91,4,FALSE))</f>
        <v/>
      </c>
      <c r="X43" s="47" t="str">
        <f>IF($H43="","",VLOOKUP($H43,'Module der HS Bochum'!$A$3:$H$91,5,FALSE))</f>
        <v/>
      </c>
      <c r="Y43" s="47" t="str">
        <f>IF($H43="","",VLOOKUP($H43,'Module der HS Bochum'!$A$3:$H$91,6,FALSE))</f>
        <v/>
      </c>
      <c r="Z43" s="47" t="str">
        <f>IF($H43="","",VLOOKUP($H43,'Module der HS Bochum'!$A$3:$H$91,7,FALSE))</f>
        <v/>
      </c>
      <c r="AA43" s="48" t="str">
        <f>IF($H43="","",VLOOKUP($H43,'Module der HS Bochum'!$A$3:$H$91,8,FALSE))</f>
        <v/>
      </c>
      <c r="AB43" s="44" t="str">
        <f>IF(AND(AA43&lt;&gt;"",K43=""),IF(ISERROR(MATCH(AA43&amp;"; ",$AB$34:AB42,0)),AA43&amp;"; ",""),"")</f>
        <v/>
      </c>
      <c r="AD43" s="14" t="str">
        <f t="shared" si="1"/>
        <v/>
      </c>
      <c r="AE43" s="12"/>
      <c r="AF43" s="12" t="str">
        <f>IF(AND($H43&lt;&gt;"",ISERROR(MATCH($H43,'Module der HS Bochum'!$A$3:$A$91,0))),"x","")</f>
        <v/>
      </c>
      <c r="AG43" s="12" t="str">
        <f t="shared" si="7"/>
        <v/>
      </c>
      <c r="AH43" s="12" t="str">
        <f t="shared" si="8"/>
        <v/>
      </c>
      <c r="AJ43" s="82" t="s">
        <v>357</v>
      </c>
      <c r="AK43" s="31" t="str">
        <f t="shared" si="9"/>
        <v>Prüfung anerkannt</v>
      </c>
      <c r="AL43" s="31" t="str">
        <f t="shared" si="10"/>
        <v/>
      </c>
      <c r="AM43" s="83" t="str">
        <f t="shared" si="11"/>
        <v/>
      </c>
      <c r="AN43">
        <v>9</v>
      </c>
      <c r="AO43">
        <f t="shared" si="12"/>
        <v>0</v>
      </c>
      <c r="AP43">
        <f t="shared" si="13"/>
        <v>0</v>
      </c>
      <c r="AR43" t="str">
        <f t="shared" si="14"/>
        <v/>
      </c>
    </row>
    <row r="44" spans="1:44" ht="18" customHeight="1" x14ac:dyDescent="0.45">
      <c r="A44" s="109" t="str">
        <f t="shared" si="2"/>
        <v>10</v>
      </c>
      <c r="B44" s="70"/>
      <c r="C44" s="74" t="str">
        <f t="shared" si="3"/>
        <v/>
      </c>
      <c r="D44" s="11"/>
      <c r="E44" s="70"/>
      <c r="F44" s="70"/>
      <c r="G44" s="104"/>
      <c r="H44" s="11"/>
      <c r="I44" s="75" t="str">
        <f>IF(ISERROR(VLOOKUP(H44,'Module der HS Bochum'!$A$3:$H$217,2,FALSE)),"",VLOOKUP(H44,'Module der HS Bochum'!$A$3:$H$217,2,FALSE))</f>
        <v/>
      </c>
      <c r="J44" s="113"/>
      <c r="K44" s="32"/>
      <c r="L44" s="32"/>
      <c r="M44" s="89"/>
      <c r="N44" s="92" t="str">
        <f t="shared" si="4"/>
        <v/>
      </c>
      <c r="O44" s="110" t="str">
        <f t="shared" si="5"/>
        <v/>
      </c>
      <c r="P44" s="110" t="str">
        <f t="shared" si="0"/>
        <v/>
      </c>
      <c r="Q44" s="110" t="str">
        <f t="shared" si="0"/>
        <v/>
      </c>
      <c r="R44" s="110" t="str">
        <f t="shared" si="0"/>
        <v/>
      </c>
      <c r="S44" s="110" t="str">
        <f t="shared" si="0"/>
        <v/>
      </c>
      <c r="T44" s="110" t="str">
        <f t="shared" si="0"/>
        <v/>
      </c>
      <c r="U44" s="118">
        <f t="shared" si="6"/>
        <v>5</v>
      </c>
      <c r="V44" s="47" t="str">
        <f>IF($H44="","",VLOOKUP($H44,'Module der HS Bochum'!$A$3:$H$91,3,FALSE))</f>
        <v/>
      </c>
      <c r="W44" s="47" t="str">
        <f>IF($H44="","",VLOOKUP($H44,'Module der HS Bochum'!$A$3:$H$91,4,FALSE))</f>
        <v/>
      </c>
      <c r="X44" s="47" t="str">
        <f>IF($H44="","",VLOOKUP($H44,'Module der HS Bochum'!$A$3:$H$91,5,FALSE))</f>
        <v/>
      </c>
      <c r="Y44" s="47" t="str">
        <f>IF($H44="","",VLOOKUP($H44,'Module der HS Bochum'!$A$3:$H$91,6,FALSE))</f>
        <v/>
      </c>
      <c r="Z44" s="47" t="str">
        <f>IF($H44="","",VLOOKUP($H44,'Module der HS Bochum'!$A$3:$H$91,7,FALSE))</f>
        <v/>
      </c>
      <c r="AA44" s="48" t="str">
        <f>IF($H44="","",VLOOKUP($H44,'Module der HS Bochum'!$A$3:$H$91,8,FALSE))</f>
        <v/>
      </c>
      <c r="AB44" s="44" t="str">
        <f>IF(AND(AA44&lt;&gt;"",K44=""),IF(ISERROR(MATCH(AA44&amp;"; ",$AB$34:AB43,0)),AA44&amp;"; ",""),"")</f>
        <v/>
      </c>
      <c r="AD44" s="14" t="str">
        <f t="shared" si="1"/>
        <v/>
      </c>
      <c r="AE44" s="12"/>
      <c r="AF44" s="12" t="str">
        <f>IF(AND($H44&lt;&gt;"",ISERROR(MATCH($H44,'Module der HS Bochum'!$A$3:$A$91,0))),"x","")</f>
        <v/>
      </c>
      <c r="AG44" s="12" t="str">
        <f t="shared" si="7"/>
        <v/>
      </c>
      <c r="AH44" s="12" t="str">
        <f t="shared" si="8"/>
        <v/>
      </c>
      <c r="AJ44" s="82" t="s">
        <v>357</v>
      </c>
      <c r="AK44" s="31" t="str">
        <f t="shared" si="9"/>
        <v>Prüfung anerkannt</v>
      </c>
      <c r="AL44" s="31" t="str">
        <f t="shared" si="10"/>
        <v/>
      </c>
      <c r="AM44" s="83" t="str">
        <f t="shared" si="11"/>
        <v/>
      </c>
      <c r="AN44">
        <v>10</v>
      </c>
      <c r="AO44">
        <f t="shared" si="12"/>
        <v>0</v>
      </c>
      <c r="AP44">
        <f t="shared" si="13"/>
        <v>0</v>
      </c>
      <c r="AR44" t="str">
        <f t="shared" si="14"/>
        <v/>
      </c>
    </row>
    <row r="45" spans="1:44" ht="18" customHeight="1" x14ac:dyDescent="0.45">
      <c r="A45" s="109" t="str">
        <f t="shared" si="2"/>
        <v>11</v>
      </c>
      <c r="B45" s="70"/>
      <c r="C45" s="74" t="str">
        <f t="shared" si="3"/>
        <v/>
      </c>
      <c r="D45" s="11"/>
      <c r="E45" s="70"/>
      <c r="F45" s="70"/>
      <c r="G45" s="104"/>
      <c r="H45" s="11"/>
      <c r="I45" s="75" t="str">
        <f>IF(ISERROR(VLOOKUP(H45,'Module der HS Bochum'!$A$3:$H$217,2,FALSE)),"",VLOOKUP(H45,'Module der HS Bochum'!$A$3:$H$217,2,FALSE))</f>
        <v/>
      </c>
      <c r="J45" s="113"/>
      <c r="K45" s="32"/>
      <c r="L45" s="32"/>
      <c r="M45" s="89"/>
      <c r="N45" s="92" t="str">
        <f t="shared" si="4"/>
        <v/>
      </c>
      <c r="O45" s="110" t="str">
        <f t="shared" si="5"/>
        <v/>
      </c>
      <c r="P45" s="110" t="str">
        <f t="shared" si="0"/>
        <v/>
      </c>
      <c r="Q45" s="110" t="str">
        <f t="shared" si="0"/>
        <v/>
      </c>
      <c r="R45" s="110" t="str">
        <f t="shared" si="0"/>
        <v/>
      </c>
      <c r="S45" s="110" t="str">
        <f t="shared" si="0"/>
        <v/>
      </c>
      <c r="T45" s="110" t="str">
        <f t="shared" si="0"/>
        <v/>
      </c>
      <c r="U45" s="118">
        <f t="shared" si="6"/>
        <v>5</v>
      </c>
      <c r="V45" s="47" t="str">
        <f>IF($H45="","",VLOOKUP($H45,'Module der HS Bochum'!$A$3:$H$91,3,FALSE))</f>
        <v/>
      </c>
      <c r="W45" s="47" t="str">
        <f>IF($H45="","",VLOOKUP($H45,'Module der HS Bochum'!$A$3:$H$91,4,FALSE))</f>
        <v/>
      </c>
      <c r="X45" s="47" t="str">
        <f>IF($H45="","",VLOOKUP($H45,'Module der HS Bochum'!$A$3:$H$91,5,FALSE))</f>
        <v/>
      </c>
      <c r="Y45" s="47" t="str">
        <f>IF($H45="","",VLOOKUP($H45,'Module der HS Bochum'!$A$3:$H$91,6,FALSE))</f>
        <v/>
      </c>
      <c r="Z45" s="47" t="str">
        <f>IF($H45="","",VLOOKUP($H45,'Module der HS Bochum'!$A$3:$H$91,7,FALSE))</f>
        <v/>
      </c>
      <c r="AA45" s="48" t="str">
        <f>IF($H45="","",VLOOKUP($H45,'Module der HS Bochum'!$A$3:$H$91,8,FALSE))</f>
        <v/>
      </c>
      <c r="AB45" s="44" t="str">
        <f>IF(AND(AA45&lt;&gt;"",K45=""),IF(ISERROR(MATCH(AA45&amp;"; ",$AB$34:AB44,0)),AA45&amp;"; ",""),"")</f>
        <v/>
      </c>
      <c r="AD45" s="14" t="str">
        <f t="shared" si="1"/>
        <v/>
      </c>
      <c r="AE45" s="12"/>
      <c r="AF45" s="12" t="str">
        <f>IF(AND($H45&lt;&gt;"",ISERROR(MATCH($H45,'Module der HS Bochum'!$A$3:$A$91,0))),"x","")</f>
        <v/>
      </c>
      <c r="AG45" s="12" t="str">
        <f t="shared" si="7"/>
        <v/>
      </c>
      <c r="AH45" s="12" t="str">
        <f t="shared" si="8"/>
        <v/>
      </c>
      <c r="AJ45" s="82" t="s">
        <v>357</v>
      </c>
      <c r="AK45" s="31" t="str">
        <f t="shared" si="9"/>
        <v>Prüfung anerkannt</v>
      </c>
      <c r="AL45" s="31" t="str">
        <f t="shared" si="10"/>
        <v/>
      </c>
      <c r="AM45" s="83" t="str">
        <f t="shared" si="11"/>
        <v/>
      </c>
      <c r="AN45">
        <v>11</v>
      </c>
      <c r="AO45">
        <f t="shared" si="12"/>
        <v>0</v>
      </c>
      <c r="AP45">
        <f t="shared" si="13"/>
        <v>0</v>
      </c>
      <c r="AR45" t="str">
        <f t="shared" si="14"/>
        <v/>
      </c>
    </row>
    <row r="46" spans="1:44" ht="18" customHeight="1" x14ac:dyDescent="0.45">
      <c r="A46" s="109" t="str">
        <f t="shared" si="2"/>
        <v>12</v>
      </c>
      <c r="B46" s="70"/>
      <c r="C46" s="74" t="str">
        <f t="shared" si="3"/>
        <v/>
      </c>
      <c r="D46" s="11"/>
      <c r="E46" s="70"/>
      <c r="F46" s="70"/>
      <c r="G46" s="104"/>
      <c r="H46" s="11"/>
      <c r="I46" s="75" t="str">
        <f>IF(ISERROR(VLOOKUP(H46,'Module der HS Bochum'!$A$3:$H$217,2,FALSE)),"",VLOOKUP(H46,'Module der HS Bochum'!$A$3:$H$217,2,FALSE))</f>
        <v/>
      </c>
      <c r="J46" s="113"/>
      <c r="K46" s="32"/>
      <c r="L46" s="32"/>
      <c r="M46" s="89"/>
      <c r="N46" s="92" t="str">
        <f t="shared" si="4"/>
        <v/>
      </c>
      <c r="O46" s="110" t="str">
        <f t="shared" si="5"/>
        <v/>
      </c>
      <c r="P46" s="110" t="str">
        <f t="shared" si="0"/>
        <v/>
      </c>
      <c r="Q46" s="110" t="str">
        <f t="shared" si="0"/>
        <v/>
      </c>
      <c r="R46" s="110" t="str">
        <f t="shared" si="0"/>
        <v/>
      </c>
      <c r="S46" s="110" t="str">
        <f t="shared" si="0"/>
        <v/>
      </c>
      <c r="T46" s="110" t="str">
        <f t="shared" si="0"/>
        <v/>
      </c>
      <c r="U46" s="118">
        <f t="shared" si="6"/>
        <v>5</v>
      </c>
      <c r="V46" s="47" t="str">
        <f>IF($H46="","",VLOOKUP($H46,'Module der HS Bochum'!$A$3:$H$91,3,FALSE))</f>
        <v/>
      </c>
      <c r="W46" s="47" t="str">
        <f>IF($H46="","",VLOOKUP($H46,'Module der HS Bochum'!$A$3:$H$91,4,FALSE))</f>
        <v/>
      </c>
      <c r="X46" s="47" t="str">
        <f>IF($H46="","",VLOOKUP($H46,'Module der HS Bochum'!$A$3:$H$91,5,FALSE))</f>
        <v/>
      </c>
      <c r="Y46" s="47" t="str">
        <f>IF($H46="","",VLOOKUP($H46,'Module der HS Bochum'!$A$3:$H$91,6,FALSE))</f>
        <v/>
      </c>
      <c r="Z46" s="47" t="str">
        <f>IF($H46="","",VLOOKUP($H46,'Module der HS Bochum'!$A$3:$H$91,7,FALSE))</f>
        <v/>
      </c>
      <c r="AA46" s="48" t="str">
        <f>IF($H46="","",VLOOKUP($H46,'Module der HS Bochum'!$A$3:$H$91,8,FALSE))</f>
        <v/>
      </c>
      <c r="AB46" s="44" t="str">
        <f>IF(AND(AA46&lt;&gt;"",K46=""),IF(ISERROR(MATCH(AA46&amp;"; ",$AB$34:AB45,0)),AA46&amp;"; ",""),"")</f>
        <v/>
      </c>
      <c r="AD46" s="14" t="str">
        <f t="shared" si="1"/>
        <v/>
      </c>
      <c r="AE46" s="12"/>
      <c r="AF46" s="12" t="str">
        <f>IF(AND($H46&lt;&gt;"",ISERROR(MATCH($H46,'Module der HS Bochum'!$A$3:$A$91,0))),"x","")</f>
        <v/>
      </c>
      <c r="AG46" s="12" t="str">
        <f t="shared" si="7"/>
        <v/>
      </c>
      <c r="AH46" s="12" t="str">
        <f t="shared" si="8"/>
        <v/>
      </c>
      <c r="AJ46" s="82" t="s">
        <v>357</v>
      </c>
      <c r="AK46" s="31" t="str">
        <f t="shared" si="9"/>
        <v>Prüfung anerkannt</v>
      </c>
      <c r="AL46" s="31" t="str">
        <f t="shared" si="10"/>
        <v/>
      </c>
      <c r="AM46" s="83" t="str">
        <f t="shared" si="11"/>
        <v/>
      </c>
      <c r="AN46">
        <v>12</v>
      </c>
      <c r="AO46">
        <f t="shared" si="12"/>
        <v>0</v>
      </c>
      <c r="AP46">
        <f t="shared" si="13"/>
        <v>0</v>
      </c>
      <c r="AR46" t="str">
        <f t="shared" si="14"/>
        <v/>
      </c>
    </row>
    <row r="47" spans="1:44" ht="18" customHeight="1" x14ac:dyDescent="0.45">
      <c r="A47" s="109" t="str">
        <f t="shared" si="2"/>
        <v>13</v>
      </c>
      <c r="B47" s="70"/>
      <c r="C47" s="74" t="str">
        <f t="shared" si="3"/>
        <v/>
      </c>
      <c r="D47" s="11"/>
      <c r="E47" s="70"/>
      <c r="F47" s="70"/>
      <c r="G47" s="104"/>
      <c r="H47" s="11"/>
      <c r="I47" s="75" t="str">
        <f>IF(ISERROR(VLOOKUP(H47,'Module der HS Bochum'!$A$3:$H$217,2,FALSE)),"",VLOOKUP(H47,'Module der HS Bochum'!$A$3:$H$217,2,FALSE))</f>
        <v/>
      </c>
      <c r="J47" s="113"/>
      <c r="K47" s="32"/>
      <c r="L47" s="32"/>
      <c r="M47" s="89"/>
      <c r="N47" s="92" t="str">
        <f t="shared" si="4"/>
        <v/>
      </c>
      <c r="O47" s="110" t="str">
        <f t="shared" si="5"/>
        <v/>
      </c>
      <c r="P47" s="110" t="str">
        <f t="shared" si="0"/>
        <v/>
      </c>
      <c r="Q47" s="110" t="str">
        <f t="shared" si="0"/>
        <v/>
      </c>
      <c r="R47" s="110" t="str">
        <f t="shared" si="0"/>
        <v/>
      </c>
      <c r="S47" s="110" t="str">
        <f t="shared" si="0"/>
        <v/>
      </c>
      <c r="T47" s="110" t="str">
        <f t="shared" si="0"/>
        <v/>
      </c>
      <c r="U47" s="118">
        <f t="shared" si="6"/>
        <v>5</v>
      </c>
      <c r="V47" s="47" t="str">
        <f>IF($H47="","",VLOOKUP($H47,'Module der HS Bochum'!$A$3:$H$91,3,FALSE))</f>
        <v/>
      </c>
      <c r="W47" s="47" t="str">
        <f>IF($H47="","",VLOOKUP($H47,'Module der HS Bochum'!$A$3:$H$91,4,FALSE))</f>
        <v/>
      </c>
      <c r="X47" s="47" t="str">
        <f>IF($H47="","",VLOOKUP($H47,'Module der HS Bochum'!$A$3:$H$91,5,FALSE))</f>
        <v/>
      </c>
      <c r="Y47" s="47" t="str">
        <f>IF($H47="","",VLOOKUP($H47,'Module der HS Bochum'!$A$3:$H$91,6,FALSE))</f>
        <v/>
      </c>
      <c r="Z47" s="47" t="str">
        <f>IF($H47="","",VLOOKUP($H47,'Module der HS Bochum'!$A$3:$H$91,7,FALSE))</f>
        <v/>
      </c>
      <c r="AA47" s="48" t="str">
        <f>IF($H47="","",VLOOKUP($H47,'Module der HS Bochum'!$A$3:$H$91,8,FALSE))</f>
        <v/>
      </c>
      <c r="AB47" s="44" t="str">
        <f>IF(AND(AA47&lt;&gt;"",K47=""),IF(ISERROR(MATCH(AA47&amp;"; ",$AB$34:AB46,0)),AA47&amp;"; ",""),"")</f>
        <v/>
      </c>
      <c r="AD47" s="14" t="str">
        <f t="shared" si="1"/>
        <v/>
      </c>
      <c r="AE47" s="12"/>
      <c r="AF47" s="12" t="str">
        <f>IF(AND($H47&lt;&gt;"",ISERROR(MATCH($H47,'Module der HS Bochum'!$A$3:$A$91,0))),"x","")</f>
        <v/>
      </c>
      <c r="AG47" s="12" t="str">
        <f t="shared" si="7"/>
        <v/>
      </c>
      <c r="AH47" s="12" t="str">
        <f t="shared" si="8"/>
        <v/>
      </c>
      <c r="AJ47" s="82" t="s">
        <v>357</v>
      </c>
      <c r="AK47" s="31" t="str">
        <f t="shared" si="9"/>
        <v>Prüfung anerkannt</v>
      </c>
      <c r="AL47" s="31" t="str">
        <f t="shared" si="10"/>
        <v/>
      </c>
      <c r="AM47" s="83" t="str">
        <f t="shared" si="11"/>
        <v/>
      </c>
      <c r="AN47">
        <v>13</v>
      </c>
      <c r="AO47">
        <f t="shared" si="12"/>
        <v>0</v>
      </c>
      <c r="AP47">
        <f t="shared" si="13"/>
        <v>0</v>
      </c>
      <c r="AR47" t="str">
        <f t="shared" si="14"/>
        <v/>
      </c>
    </row>
    <row r="48" spans="1:44" ht="18" customHeight="1" x14ac:dyDescent="0.45">
      <c r="A48" s="109" t="str">
        <f t="shared" si="2"/>
        <v>14</v>
      </c>
      <c r="B48" s="70"/>
      <c r="C48" s="74" t="str">
        <f t="shared" si="3"/>
        <v/>
      </c>
      <c r="D48" s="11"/>
      <c r="E48" s="70"/>
      <c r="F48" s="70"/>
      <c r="G48" s="104"/>
      <c r="H48" s="11"/>
      <c r="I48" s="75" t="str">
        <f>IF(ISERROR(VLOOKUP(H48,'Module der HS Bochum'!$A$3:$H$217,2,FALSE)),"",VLOOKUP(H48,'Module der HS Bochum'!$A$3:$H$217,2,FALSE))</f>
        <v/>
      </c>
      <c r="J48" s="113"/>
      <c r="K48" s="32"/>
      <c r="L48" s="32"/>
      <c r="M48" s="89"/>
      <c r="N48" s="92" t="str">
        <f t="shared" si="4"/>
        <v/>
      </c>
      <c r="O48" s="110" t="str">
        <f t="shared" si="5"/>
        <v/>
      </c>
      <c r="P48" s="110" t="str">
        <f t="shared" si="0"/>
        <v/>
      </c>
      <c r="Q48" s="110" t="str">
        <f t="shared" si="0"/>
        <v/>
      </c>
      <c r="R48" s="110" t="str">
        <f t="shared" si="0"/>
        <v/>
      </c>
      <c r="S48" s="110" t="str">
        <f t="shared" si="0"/>
        <v/>
      </c>
      <c r="T48" s="110" t="str">
        <f t="shared" si="0"/>
        <v/>
      </c>
      <c r="U48" s="118">
        <f t="shared" si="6"/>
        <v>5</v>
      </c>
      <c r="V48" s="47" t="str">
        <f>IF($H48="","",VLOOKUP($H48,'Module der HS Bochum'!$A$3:$H$91,3,FALSE))</f>
        <v/>
      </c>
      <c r="W48" s="47" t="str">
        <f>IF($H48="","",VLOOKUP($H48,'Module der HS Bochum'!$A$3:$H$91,4,FALSE))</f>
        <v/>
      </c>
      <c r="X48" s="47" t="str">
        <f>IF($H48="","",VLOOKUP($H48,'Module der HS Bochum'!$A$3:$H$91,5,FALSE))</f>
        <v/>
      </c>
      <c r="Y48" s="47" t="str">
        <f>IF($H48="","",VLOOKUP($H48,'Module der HS Bochum'!$A$3:$H$91,6,FALSE))</f>
        <v/>
      </c>
      <c r="Z48" s="47" t="str">
        <f>IF($H48="","",VLOOKUP($H48,'Module der HS Bochum'!$A$3:$H$91,7,FALSE))</f>
        <v/>
      </c>
      <c r="AA48" s="48" t="str">
        <f>IF($H48="","",VLOOKUP($H48,'Module der HS Bochum'!$A$3:$H$91,8,FALSE))</f>
        <v/>
      </c>
      <c r="AB48" s="44" t="str">
        <f>IF(AND(AA48&lt;&gt;"",K48=""),IF(ISERROR(MATCH(AA48&amp;"; ",$AB$34:AB47,0)),AA48&amp;"; ",""),"")</f>
        <v/>
      </c>
      <c r="AD48" s="14" t="str">
        <f t="shared" si="1"/>
        <v/>
      </c>
      <c r="AE48" s="12"/>
      <c r="AF48" s="12" t="str">
        <f>IF(AND($H48&lt;&gt;"",ISERROR(MATCH($H48,'Module der HS Bochum'!$A$3:$A$91,0))),"x","")</f>
        <v/>
      </c>
      <c r="AG48" s="12" t="str">
        <f t="shared" si="7"/>
        <v/>
      </c>
      <c r="AH48" s="12" t="str">
        <f t="shared" si="8"/>
        <v/>
      </c>
      <c r="AJ48" s="82" t="s">
        <v>357</v>
      </c>
      <c r="AK48" s="31" t="str">
        <f t="shared" si="9"/>
        <v>Prüfung anerkannt</v>
      </c>
      <c r="AL48" s="31" t="str">
        <f t="shared" si="10"/>
        <v/>
      </c>
      <c r="AM48" s="83" t="str">
        <f t="shared" si="11"/>
        <v/>
      </c>
      <c r="AN48">
        <v>14</v>
      </c>
      <c r="AO48">
        <f t="shared" si="12"/>
        <v>0</v>
      </c>
      <c r="AP48">
        <f t="shared" si="13"/>
        <v>0</v>
      </c>
      <c r="AR48" t="str">
        <f t="shared" si="14"/>
        <v/>
      </c>
    </row>
    <row r="49" spans="1:44" ht="18" customHeight="1" x14ac:dyDescent="0.45">
      <c r="A49" s="109" t="str">
        <f t="shared" si="2"/>
        <v>15</v>
      </c>
      <c r="B49" s="70"/>
      <c r="C49" s="74" t="str">
        <f t="shared" si="3"/>
        <v/>
      </c>
      <c r="D49" s="11"/>
      <c r="E49" s="70"/>
      <c r="F49" s="70"/>
      <c r="G49" s="104"/>
      <c r="H49" s="11"/>
      <c r="I49" s="75" t="str">
        <f>IF(ISERROR(VLOOKUP(H49,'Module der HS Bochum'!$A$3:$H$217,2,FALSE)),"",VLOOKUP(H49,'Module der HS Bochum'!$A$3:$H$217,2,FALSE))</f>
        <v/>
      </c>
      <c r="J49" s="113"/>
      <c r="K49" s="32"/>
      <c r="L49" s="32"/>
      <c r="M49" s="89"/>
      <c r="N49" s="92" t="str">
        <f t="shared" si="4"/>
        <v/>
      </c>
      <c r="O49" s="110" t="str">
        <f t="shared" si="5"/>
        <v/>
      </c>
      <c r="P49" s="110" t="str">
        <f t="shared" si="0"/>
        <v/>
      </c>
      <c r="Q49" s="110" t="str">
        <f t="shared" si="0"/>
        <v/>
      </c>
      <c r="R49" s="110" t="str">
        <f t="shared" si="0"/>
        <v/>
      </c>
      <c r="S49" s="110" t="str">
        <f t="shared" si="0"/>
        <v/>
      </c>
      <c r="T49" s="110" t="str">
        <f t="shared" si="0"/>
        <v/>
      </c>
      <c r="U49" s="118">
        <f t="shared" si="6"/>
        <v>5</v>
      </c>
      <c r="V49" s="47" t="str">
        <f>IF($H49="","",VLOOKUP($H49,'Module der HS Bochum'!$A$3:$H$91,3,FALSE))</f>
        <v/>
      </c>
      <c r="W49" s="47" t="str">
        <f>IF($H49="","",VLOOKUP($H49,'Module der HS Bochum'!$A$3:$H$91,4,FALSE))</f>
        <v/>
      </c>
      <c r="X49" s="47" t="str">
        <f>IF($H49="","",VLOOKUP($H49,'Module der HS Bochum'!$A$3:$H$91,5,FALSE))</f>
        <v/>
      </c>
      <c r="Y49" s="47" t="str">
        <f>IF($H49="","",VLOOKUP($H49,'Module der HS Bochum'!$A$3:$H$91,6,FALSE))</f>
        <v/>
      </c>
      <c r="Z49" s="47" t="str">
        <f>IF($H49="","",VLOOKUP($H49,'Module der HS Bochum'!$A$3:$H$91,7,FALSE))</f>
        <v/>
      </c>
      <c r="AA49" s="48" t="str">
        <f>IF($H49="","",VLOOKUP($H49,'Module der HS Bochum'!$A$3:$H$91,8,FALSE))</f>
        <v/>
      </c>
      <c r="AB49" s="44" t="str">
        <f>IF(AND(AA49&lt;&gt;"",K49=""),IF(ISERROR(MATCH(AA49&amp;"; ",$AB$34:AB48,0)),AA49&amp;"; ",""),"")</f>
        <v/>
      </c>
      <c r="AD49" s="14" t="str">
        <f t="shared" si="1"/>
        <v/>
      </c>
      <c r="AE49" s="12"/>
      <c r="AF49" s="12" t="str">
        <f>IF(AND($H49&lt;&gt;"",ISERROR(MATCH($H49,'Module der HS Bochum'!$A$3:$A$91,0))),"x","")</f>
        <v/>
      </c>
      <c r="AG49" s="12" t="str">
        <f t="shared" si="7"/>
        <v/>
      </c>
      <c r="AH49" s="12" t="str">
        <f t="shared" si="8"/>
        <v/>
      </c>
      <c r="AJ49" s="82" t="s">
        <v>357</v>
      </c>
      <c r="AK49" s="31" t="str">
        <f t="shared" si="9"/>
        <v>Prüfung anerkannt</v>
      </c>
      <c r="AL49" s="31" t="str">
        <f t="shared" si="10"/>
        <v/>
      </c>
      <c r="AM49" s="83" t="str">
        <f t="shared" si="11"/>
        <v/>
      </c>
      <c r="AN49">
        <v>15</v>
      </c>
      <c r="AO49">
        <f t="shared" si="12"/>
        <v>0</v>
      </c>
      <c r="AP49">
        <f t="shared" si="13"/>
        <v>0</v>
      </c>
      <c r="AR49" t="str">
        <f t="shared" si="14"/>
        <v/>
      </c>
    </row>
    <row r="50" spans="1:44" ht="21.75" customHeight="1" thickBot="1" x14ac:dyDescent="0.5">
      <c r="A50" s="182" t="str">
        <f>IF(OR(C9="",C10="",H9="",H10="",C12="",E13="",ISNUMBER(FIND("Fehler",L16)),AH51="x",SUM(I35:I49)=0),"Achtung: Sie haben das Formular noch nicht vollständig bzw. korrekt ausgefüllt!!!",IF(OR(J17="",AND(B18&lt;&gt;"",J18="")),"Bitte geben Sie wenn möglich einen Link zum Modulhandbuch an. ","")&amp;IF(B20&lt;&gt;""," Bitte prüfen Sie, ob Sie den Namen der anderen Hochschule in der Dropdownliste finden - wenn ja bitte dort auswählen, damit Sie die offizielle Schreibweise verwenden!",""))</f>
        <v>Achtung: Sie haben das Formular noch nicht vollständig bzw. korrekt ausgefüllt!!!</v>
      </c>
      <c r="B50" s="182"/>
      <c r="C50" s="182"/>
      <c r="D50" s="182"/>
      <c r="E50" s="182"/>
      <c r="F50" s="182"/>
      <c r="G50" s="182"/>
      <c r="H50" s="24" t="s">
        <v>417</v>
      </c>
      <c r="I50" s="24"/>
      <c r="J50" s="24"/>
      <c r="K50" s="24"/>
      <c r="L50" s="24"/>
      <c r="M50" s="24"/>
      <c r="N50" s="94"/>
      <c r="O50" s="91"/>
      <c r="P50" s="91"/>
      <c r="Q50" s="91"/>
      <c r="R50" s="91"/>
      <c r="S50" s="91"/>
      <c r="T50" s="91"/>
      <c r="U50" s="116"/>
      <c r="V50" s="49"/>
      <c r="W50" s="49"/>
      <c r="X50" s="49"/>
      <c r="Y50" s="49"/>
      <c r="Z50" s="49"/>
      <c r="AA50" s="44" t="str">
        <f>AB35&amp;AB36&amp;AB37&amp;AB38&amp;AB39&amp;AB40&amp;AB41&amp;AB42&amp;AB43&amp;AB44&amp;AB45&amp;AB46&amp;AB47&amp;AB48&amp;AB49</f>
        <v/>
      </c>
      <c r="AB50" s="44" t="str">
        <f>IF(COUNTIF(AB35:AB49,"")&lt;15,LEFT(AA50,LEN(AA50)-2),"")</f>
        <v/>
      </c>
      <c r="AD50" s="14"/>
      <c r="AE50" s="12"/>
      <c r="AF50" s="12"/>
      <c r="AG50" s="12" t="str">
        <f t="shared" ref="AG50" si="15">IF(AND(CONCATENATE(AD50,D50,E50,F50,G50,H50)&lt;&gt;"",OR(AD50="",D50="",E50="",F50="",G50="",H50="")),"x","")</f>
        <v>x</v>
      </c>
      <c r="AH50" s="12"/>
      <c r="AP50">
        <f>SUM(AP35:AP49)</f>
        <v>0</v>
      </c>
    </row>
    <row r="51" spans="1:44" ht="21.75" customHeight="1" x14ac:dyDescent="0.5">
      <c r="A51" s="183"/>
      <c r="B51" s="183"/>
      <c r="C51" s="183"/>
      <c r="D51" s="183"/>
      <c r="E51" s="183"/>
      <c r="F51" s="183"/>
      <c r="G51" s="183"/>
      <c r="I51" s="140" t="str">
        <f>CONCATENATE("Credit Points anerkennbar: ",AB13+AB14,IF(AB14&gt;0,CONCATENATE(" (Davon ",AB14," mit fehlenden Testat)"),""))</f>
        <v>Credit Points anerkennbar: 0</v>
      </c>
      <c r="J51" s="141"/>
      <c r="K51" s="142"/>
      <c r="M51" s="156" t="s">
        <v>363</v>
      </c>
      <c r="N51" s="156"/>
      <c r="O51" s="95">
        <f>SUM(O35:O50)</f>
        <v>0</v>
      </c>
      <c r="P51" s="95">
        <f t="shared" ref="P51:T51" si="16">SUM(P35:P50)</f>
        <v>0</v>
      </c>
      <c r="Q51" s="95">
        <f t="shared" si="16"/>
        <v>0</v>
      </c>
      <c r="R51" s="95">
        <f t="shared" si="16"/>
        <v>0</v>
      </c>
      <c r="S51" s="95">
        <f t="shared" si="16"/>
        <v>0</v>
      </c>
      <c r="T51" s="95">
        <f t="shared" si="16"/>
        <v>0</v>
      </c>
      <c r="U51" s="117"/>
      <c r="AE51" s="12" t="str">
        <f>IF(ISNUMBER(MATCH("x",AE35:AE50,0)),"x","")</f>
        <v/>
      </c>
      <c r="AF51" s="12" t="str">
        <f>IF(ISNUMBER(MATCH("x",AF35:AF50,0)),"x","")</f>
        <v/>
      </c>
      <c r="AG51" s="12" t="str">
        <f>IF(ISNUMBER(MATCH("x",AG35:AG50,0)),"x","")</f>
        <v>x</v>
      </c>
      <c r="AH51" s="12" t="str">
        <f>IF(ISNUMBER(MATCH("x",AH35:AH50,0)),"x","")</f>
        <v/>
      </c>
    </row>
    <row r="52" spans="1:44" ht="15" customHeight="1" thickBot="1" x14ac:dyDescent="0.55000000000000004">
      <c r="I52" s="143"/>
      <c r="J52" s="144"/>
      <c r="K52" s="145"/>
      <c r="M52" s="157" t="s">
        <v>366</v>
      </c>
      <c r="N52" s="157"/>
      <c r="O52" s="95">
        <f>SUMIF($K35:$K49,"Prüfung anerkannt",O35:O49)+SUMIF($K35:$K49,"Testat und Prüfung",O35:O49)+SUMIF($K35:$K49,"Nur Prüfung ohne Testat",O35:O49)</f>
        <v>0</v>
      </c>
      <c r="P52" s="95">
        <f t="shared" ref="P52:T52" si="17">SUMIF($K35:$K49,"Prüfung anerkannt",P35:P49)+SUMIF($K35:$K49,"Testat und Prüfung",P35:P49)+SUMIF($K35:$K49,"Nur Prüfung ohne Testat",P35:P49)</f>
        <v>0</v>
      </c>
      <c r="Q52" s="95">
        <f t="shared" si="17"/>
        <v>0</v>
      </c>
      <c r="R52" s="95">
        <f t="shared" si="17"/>
        <v>0</v>
      </c>
      <c r="S52" s="95">
        <f t="shared" si="17"/>
        <v>0</v>
      </c>
      <c r="T52" s="95">
        <f t="shared" si="17"/>
        <v>0</v>
      </c>
      <c r="U52" s="117"/>
      <c r="AE52" s="31"/>
      <c r="AF52" s="31"/>
      <c r="AG52" s="31"/>
      <c r="AH52" s="31"/>
    </row>
    <row r="53" spans="1:44" ht="41.25" customHeight="1" x14ac:dyDescent="0.45">
      <c r="A53" t="s">
        <v>249</v>
      </c>
      <c r="C53" s="186"/>
      <c r="D53" s="186"/>
      <c r="E53" s="186"/>
      <c r="F53" s="184" t="str">
        <f>IF(E12="Ja","(Unterschrift ist für eine Vorab-Auskunft nicht erforderlich, aber auf jeden Fall diese Datei im Excel Format und das Modulhandbuch als PDF per Mail an den Prüfungsausschuss senden)","(unterschriebenes Formular bitte als PDF an den Prüfungsausschuss mailen, zusätzlich zu dieser Datei im Excel-Format und dem Modulhandbuch als PDF!)")</f>
        <v>(unterschriebenes Formular bitte als PDF an den Prüfungsausschuss mailen, zusätzlich zu dieser Datei im Excel-Format und dem Modulhandbuch als PDF!)</v>
      </c>
      <c r="G53" s="184"/>
      <c r="H53" s="184"/>
      <c r="M53" s="177" t="s">
        <v>14</v>
      </c>
      <c r="N53" s="178"/>
      <c r="O53" s="96">
        <v>1</v>
      </c>
      <c r="P53" s="96">
        <v>2</v>
      </c>
      <c r="Q53" s="96">
        <v>3</v>
      </c>
      <c r="R53" s="96">
        <v>4</v>
      </c>
      <c r="S53" s="96">
        <v>5</v>
      </c>
      <c r="T53" s="96">
        <v>6</v>
      </c>
      <c r="U53" s="117"/>
      <c r="V53" t="s">
        <v>289</v>
      </c>
      <c r="W53" t="str">
        <f>"Anerkennung "&amp;B17&amp;" "&amp;B18&amp;" "&amp;B19&amp;" - [#"&amp;UPPER(LEFT(C9,3))&amp;"]"</f>
        <v>Anerkennung    - [#]</v>
      </c>
    </row>
    <row r="54" spans="1:44" x14ac:dyDescent="0.45">
      <c r="C54" s="114" t="str">
        <f>IF(E12="Nein","Mit Ihrer Unterschrift willigen Sie ein, dass die Noten anerkannter Leistungen direkt ins Prüfungssystem übernommen werden","")</f>
        <v/>
      </c>
      <c r="M54" s="138" t="s">
        <v>368</v>
      </c>
      <c r="N54" s="138"/>
      <c r="O54" s="138"/>
      <c r="P54" s="138"/>
      <c r="Q54" s="138"/>
      <c r="R54" s="138"/>
      <c r="S54" s="138"/>
      <c r="T54" s="138"/>
      <c r="U54" s="117"/>
      <c r="V54" t="s">
        <v>290</v>
      </c>
      <c r="W54" t="str">
        <f>CONCATENATE("Liebe Kolleginnen und Kollegen, "&amp;CHAR(13)&amp;CHAR(13)&amp;"ein Studierender beantragt ",IF(E12="Ja"," eine VORABAUSKUNFT über die Anerkennbarkeit ","die Anerkennung "),"von Fächern für unseren "&amp;C12&amp;" Maschinenbau (PO "&amp;E13&amp;") von folgender Hochschule(n): '"&amp;B17&amp;"  "&amp;B18&amp;" "&amp;B19&amp;"'.",CHAR(13),"Bitte antworten Sie mir, ob Ihr Fach anerkennbar ist: Falls 'Ja' und es ein Testat gibt dann bitte angeben ob 'Prüfung OHNE Testat' oder 'Prüfung UND Testat' ","(Sie können ein Testat auch anerkennen wenn es an der externen Hochschule kein Praktikum gibt, aber die Inhalte des Praktikums anderweitig in der Vorlesung enthalten sind)."," Falls 'Nein', dann bitte  KNAPP stichpunktartig angeben welche Kompetenzen fehlen. ","Die Note trage ich ein und rechne Sie ggf. bei bei ausländischen Hochschulen noch um."&amp;CHAR(13),IF(AND(E12="Ja",AP50&gt;0),"Da es eine Vorabauskunft ist, bitte für das Testat prüfen ob ein entsprechendes Praktikum an der externen Hochschule für das Testat anerkennbar wäre. Wir prüfen dann bei der Anerkennung natürlich ob das Testat auch tatsächlich absolviert wurde."&amp;CHAR(13),""),IF(CONCATENATE(J17,J18,J19)&lt;&gt;"","Link(s) Modulhandbuch: "&amp;J17&amp;"  "&amp;J18&amp;"   "&amp;J19,"")&amp;CHAR(13)&amp;CHAR(13))</f>
        <v>Liebe Kolleginnen und Kollegen, _x000D__x000D_ein Studierender beantragt die Anerkennung von Fächern für unseren Bachelor Maschinenbau (PO 2019) von folgender Hochschule(n): '   '._x000D_Bitte antworten Sie mir, ob Ihr Fach anerkennbar ist: Falls 'Ja' und es ein Testat gibt dann bitte angeben ob 'Prüfung OHNE Testat' oder 'Prüfung UND Testat' (Sie können ein Testat auch anerkennen wenn es an der externen Hochschule kein Praktikum gibt, aber die Inhalte des Praktikums anderweitig in der Vorlesung enthalten sind). Falls 'Nein', dann bitte  KNAPP stichpunktartig angeben welche Kompetenzen fehlen. Die Note trage ich ein und rechne Sie ggf. bei bei ausländischen Hochschulen noch um._x000D__x000D__x000D_</v>
      </c>
    </row>
    <row r="55" spans="1:44" ht="9.4" customHeight="1" x14ac:dyDescent="0.45">
      <c r="M55" s="139"/>
      <c r="N55" s="139"/>
      <c r="O55" s="139"/>
      <c r="P55" s="139"/>
      <c r="Q55" s="139"/>
      <c r="R55" s="139"/>
      <c r="S55" s="139"/>
      <c r="T55" s="139"/>
      <c r="V55" t="s">
        <v>292</v>
      </c>
      <c r="W55" t="str">
        <f>"Bitte beachten Sie, dass das Hochschulrahmengesetz Anerkennungen zwingend vorsieht, sofern bei den 'erworbenen Kompetenzen kein wesentlicher Unterschied' besteht. "&amp;"Es darf also nicht verlangt werden, dass 1:1 alle Inhalte identisch sind, sofern die Kompetenzen vergleichbar sind. Ebenso ist die Anzahl der Creditpunkte kein relevantes Kriterium (natürlich aber ein Indiz für eine vergleichbare Kompetenztiefe)."&amp;CHAR(13)</f>
        <v>Bitte beachten Sie, dass das Hochschulrahmengesetz Anerkennungen zwingend vorsieht, sofern bei den 'erworbenen Kompetenzen kein wesentlicher Unterschied' besteht. Es darf also nicht verlangt werden, dass 1:1 alle Inhalte identisch sind, sofern die Kompetenzen vergleichbar sind. Ebenso ist die Anzahl der Creditpunkte kein relevantes Kriterium (natürlich aber ein Indiz für eine vergleichbare Kompetenztiefe)._x000D_</v>
      </c>
    </row>
    <row r="56" spans="1:44" ht="56.25" customHeight="1" x14ac:dyDescent="0.75">
      <c r="A56" t="s">
        <v>310</v>
      </c>
      <c r="D56" s="111"/>
      <c r="E56" s="128"/>
      <c r="F56" s="128"/>
      <c r="G56" s="128"/>
      <c r="H56" s="87" t="str">
        <f>IF(E12="Ja","Vorab-Anrechnungsauskunft.","")</f>
        <v/>
      </c>
      <c r="I56" s="185" t="str">
        <f>IF(AND(E12="Ja",SUM(AO35:AO49)&gt;0),"Testate können nur mit anerkannt werden, wenn diese laut Leistungsnachweis an der externen Hochschule bestanden sind!","")</f>
        <v/>
      </c>
      <c r="J56" s="185"/>
      <c r="K56" s="185"/>
      <c r="L56" s="86"/>
      <c r="M56" s="86"/>
      <c r="V56" t="s">
        <v>311</v>
      </c>
      <c r="W56" t="str">
        <f>CHAR(13)&amp;"Viele Grüße, "&amp;CHAR(13)&amp;"Günter Lützig"</f>
        <v>_x000D_Viele Grüße, _x000D_Günter Lützig</v>
      </c>
    </row>
    <row r="57" spans="1:44" ht="10.5" customHeight="1" x14ac:dyDescent="0.45">
      <c r="H57" s="176" t="str">
        <f>IF(E12="Ja","Wenn Sie Ihre Leistungen an der externen Hochhschule absolviert haben, reichen Sie den Leistungsnachweis bitte zusammen mit diesem Bescheid im Studienbüro ein - Sie brauchen dann keinen neuen Antrag an den Prüfungsauschuss richten!","")</f>
        <v/>
      </c>
      <c r="I57" s="176"/>
      <c r="J57" s="176"/>
      <c r="K57" s="176"/>
    </row>
    <row r="58" spans="1:44" ht="11.65" customHeight="1" x14ac:dyDescent="0.45">
      <c r="H58" s="176"/>
      <c r="I58" s="176"/>
      <c r="J58" s="176"/>
      <c r="K58" s="176"/>
      <c r="L58" s="193" t="str">
        <f>AR49</f>
        <v/>
      </c>
    </row>
    <row r="59" spans="1:44" x14ac:dyDescent="0.45">
      <c r="A59" s="7" t="s">
        <v>418</v>
      </c>
      <c r="L59" s="193"/>
    </row>
    <row r="60" spans="1:44" x14ac:dyDescent="0.45">
      <c r="A60" s="129"/>
      <c r="B60" s="130"/>
      <c r="C60" s="130"/>
      <c r="D60" s="130"/>
      <c r="E60" s="130"/>
      <c r="F60" s="130"/>
      <c r="G60" s="130"/>
      <c r="H60" s="130"/>
      <c r="I60" s="130"/>
      <c r="J60" s="130"/>
      <c r="K60" s="131"/>
      <c r="L60" s="193"/>
    </row>
    <row r="61" spans="1:44" x14ac:dyDescent="0.45">
      <c r="A61" s="132"/>
      <c r="B61" s="133"/>
      <c r="C61" s="133"/>
      <c r="D61" s="133"/>
      <c r="E61" s="133"/>
      <c r="F61" s="133"/>
      <c r="G61" s="133"/>
      <c r="H61" s="133"/>
      <c r="I61" s="133"/>
      <c r="J61" s="133"/>
      <c r="K61" s="134"/>
      <c r="L61" s="193"/>
    </row>
    <row r="62" spans="1:44" ht="42.75" customHeight="1" x14ac:dyDescent="0.45">
      <c r="A62" s="135"/>
      <c r="B62" s="136"/>
      <c r="C62" s="136"/>
      <c r="D62" s="136"/>
      <c r="E62" s="136"/>
      <c r="F62" s="136"/>
      <c r="G62" s="136"/>
      <c r="H62" s="136"/>
      <c r="I62" s="136"/>
      <c r="J62" s="136"/>
      <c r="K62" s="137"/>
      <c r="L62" s="193"/>
    </row>
  </sheetData>
  <sheetProtection password="DCD3" sheet="1" scenarios="1"/>
  <protectedRanges>
    <protectedRange sqref="A60:K62" name="Bemerkungen"/>
    <protectedRange sqref="C9:E11 C12 H9:H10 E12:E13 B35:B49 D35:H49 B17:K19" name="Antragssteller"/>
    <protectedRange sqref="J35:M49" name="Lützig" securityDescriptor="O:WDG:WDD:(A;;CC;;;S-1-5-21-686167507-2508398371-3325706491-1001)(A;;CC;;;S-1-5-21-859280396-2523628627-2687719314-1001)"/>
    <protectedRange sqref="C53 D56:E56" name="Unterschrift" securityDescriptor="O:WDG:WDD:(A;;CC;;;S-1-5-21-686167507-2508398371-3325706491-1001)"/>
  </protectedRanges>
  <mergeCells count="47">
    <mergeCell ref="L58:L62"/>
    <mergeCell ref="H57:K58"/>
    <mergeCell ref="M53:N53"/>
    <mergeCell ref="C9:E9"/>
    <mergeCell ref="C10:E10"/>
    <mergeCell ref="C11:E11"/>
    <mergeCell ref="E17:H17"/>
    <mergeCell ref="B17:D17"/>
    <mergeCell ref="J17:K17"/>
    <mergeCell ref="A50:G51"/>
    <mergeCell ref="F53:H53"/>
    <mergeCell ref="I56:K56"/>
    <mergeCell ref="C53:E53"/>
    <mergeCell ref="E18:H18"/>
    <mergeCell ref="A9:B9"/>
    <mergeCell ref="A10:B10"/>
    <mergeCell ref="A11:B11"/>
    <mergeCell ref="A13:D13"/>
    <mergeCell ref="B16:D16"/>
    <mergeCell ref="A12:B12"/>
    <mergeCell ref="A15:I15"/>
    <mergeCell ref="J18:K18"/>
    <mergeCell ref="E16:H16"/>
    <mergeCell ref="J16:K16"/>
    <mergeCell ref="V33:AA33"/>
    <mergeCell ref="H33:I33"/>
    <mergeCell ref="G33:G34"/>
    <mergeCell ref="J19:K19"/>
    <mergeCell ref="L19:M19"/>
    <mergeCell ref="E19:H19"/>
    <mergeCell ref="O33:T33"/>
    <mergeCell ref="A2:K2"/>
    <mergeCell ref="E56:G56"/>
    <mergeCell ref="A60:K62"/>
    <mergeCell ref="M54:T55"/>
    <mergeCell ref="I51:K52"/>
    <mergeCell ref="L18:M18"/>
    <mergeCell ref="L16:M16"/>
    <mergeCell ref="E33:E34"/>
    <mergeCell ref="F33:F34"/>
    <mergeCell ref="B33:D33"/>
    <mergeCell ref="B19:D19"/>
    <mergeCell ref="B34:C34"/>
    <mergeCell ref="L17:M17"/>
    <mergeCell ref="B18:D18"/>
    <mergeCell ref="M51:N51"/>
    <mergeCell ref="M52:N52"/>
  </mergeCells>
  <conditionalFormatting sqref="D12">
    <cfRule type="expression" dxfId="21" priority="32">
      <formula>IF($E$12="",TRUE,FALSE)</formula>
    </cfRule>
  </conditionalFormatting>
  <conditionalFormatting sqref="A13">
    <cfRule type="expression" dxfId="20" priority="31">
      <formula>IF($E$13="",TRUE,FALSE)</formula>
    </cfRule>
  </conditionalFormatting>
  <conditionalFormatting sqref="A9:B9">
    <cfRule type="expression" dxfId="19" priority="30">
      <formula>IF($C$9="",TRUE,FALSE)</formula>
    </cfRule>
  </conditionalFormatting>
  <conditionalFormatting sqref="A10:B10">
    <cfRule type="expression" dxfId="18" priority="29">
      <formula>IF($C$10="",TRUE,FALSE)</formula>
    </cfRule>
  </conditionalFormatting>
  <conditionalFormatting sqref="G10">
    <cfRule type="expression" dxfId="17" priority="28">
      <formula>IF($H$10="",TRUE,FALSE)</formula>
    </cfRule>
  </conditionalFormatting>
  <conditionalFormatting sqref="G9">
    <cfRule type="expression" dxfId="16" priority="27">
      <formula>IF($H$9="",TRUE,FALSE)</formula>
    </cfRule>
  </conditionalFormatting>
  <conditionalFormatting sqref="H35:H49">
    <cfRule type="expression" dxfId="15" priority="16">
      <formula>IF($AF35="x",TRUE,FALSE)</formula>
    </cfRule>
    <cfRule type="expression" dxfId="14" priority="22">
      <formula>IF($AF$35="x",TRUE,FALSE)</formula>
    </cfRule>
  </conditionalFormatting>
  <conditionalFormatting sqref="D36:D49 D35:H35 G36:H49">
    <cfRule type="expression" dxfId="13" priority="25">
      <formula>IF($AG35="x",TRUE,FALSE)</formula>
    </cfRule>
  </conditionalFormatting>
  <conditionalFormatting sqref="C35:C49">
    <cfRule type="expression" dxfId="12" priority="17">
      <formula>IF($AE35="x",TRUE,FALSE)</formula>
    </cfRule>
  </conditionalFormatting>
  <conditionalFormatting sqref="A12">
    <cfRule type="expression" dxfId="11" priority="15">
      <formula>IF($C$12="",TRUE,FALSE)</formula>
    </cfRule>
  </conditionalFormatting>
  <conditionalFormatting sqref="E36:F49">
    <cfRule type="expression" dxfId="10" priority="14">
      <formula>IF($AG36="x",TRUE,FALSE)</formula>
    </cfRule>
  </conditionalFormatting>
  <conditionalFormatting sqref="B20:D21">
    <cfRule type="expression" dxfId="9" priority="33">
      <formula>IF($L$16&lt;&gt;"OK",TRUE,FALSE)</formula>
    </cfRule>
  </conditionalFormatting>
  <conditionalFormatting sqref="B17:I19">
    <cfRule type="expression" dxfId="8" priority="34">
      <formula>IF($L17=" ",TRUE,FALSE)</formula>
    </cfRule>
  </conditionalFormatting>
  <conditionalFormatting sqref="J17">
    <cfRule type="expression" dxfId="7" priority="7">
      <formula>IF($L17=" ",TRUE,FALSE)</formula>
    </cfRule>
  </conditionalFormatting>
  <conditionalFormatting sqref="J18">
    <cfRule type="expression" dxfId="6" priority="6">
      <formula>IF($L18=" ",TRUE,FALSE)</formula>
    </cfRule>
  </conditionalFormatting>
  <conditionalFormatting sqref="J19">
    <cfRule type="expression" dxfId="5" priority="5">
      <formula>IF($L19=" ",TRUE,FALSE)</formula>
    </cfRule>
  </conditionalFormatting>
  <conditionalFormatting sqref="A50">
    <cfRule type="expression" dxfId="4" priority="2">
      <formula>IF(LEFT($A$50,7)="Achtung",TRUE,FALSE)</formula>
    </cfRule>
  </conditionalFormatting>
  <conditionalFormatting sqref="H56:K56">
    <cfRule type="expression" dxfId="3" priority="3">
      <formula>IF(H$56&lt;&gt;"",TRUE,FALSE)</formula>
    </cfRule>
  </conditionalFormatting>
  <conditionalFormatting sqref="A50:G51">
    <cfRule type="expression" dxfId="2" priority="4">
      <formula>IF(LEFT($A$50,7)&lt;&gt;"",TRUE,FALSE)</formula>
    </cfRule>
  </conditionalFormatting>
  <conditionalFormatting sqref="J35:J49">
    <cfRule type="expression" dxfId="1" priority="1">
      <formula>IF($E$13&gt;=2019,TRUE,FALSE)</formula>
    </cfRule>
  </conditionalFormatting>
  <dataValidations xWindow="197" yWindow="534" count="10">
    <dataValidation type="list" allowBlank="1" showInputMessage="1" showErrorMessage="1" errorTitle="Ungültig" error="Löschen Sie die fehlerhafte Eingabe und wählen Sie dann einen Eintrag aus der Drop-Down-Liste" promptTitle="Wählen Sie die Prüfungsordnung" prompt="2016 (alte PO, Studienbeginn vor WS2019) _x000a_oder 2019 (neue PO, ab WS2019)_x000a_siehe Blatt &quot;Infos&quot;!" sqref="E13">
      <formula1>"2019"</formula1>
    </dataValidation>
    <dataValidation type="list" allowBlank="1" showInputMessage="1" showErrorMessage="1" error="Bitte aus Liste wähölen" promptTitle="Ihr angestrebter Abschluss" prompt="Bachelor, Master_x000a_(Wählen sie aus der DropDown-Liste)_x000a_Im Master müssen Sie noch die Fächer von Hand auf Papier eintragen_x000a_" sqref="C12">
      <formula1>"Bachelor,Master"</formula1>
    </dataValidation>
    <dataValidation allowBlank="1" showInputMessage="1" showErrorMessage="1" error="Bitte aus Liste auswählen (Studiengang vorher weiter oben eintragen)_x000a_" prompt="_x000a_" sqref="C35:C49"/>
    <dataValidation type="list" showInputMessage="1" showErrorMessage="1" error="Ja oder Nein wählen" promptTitle="Ja/Nein" sqref="E12">
      <formula1>"Ja,Nein"</formula1>
    </dataValidation>
    <dataValidation type="list" allowBlank="1" showInputMessage="1" showErrorMessage="1" error="Dropdownliste verwenden" promptTitle="Entscheidung durch" prompt="Fachdozent; Prüfungsausschuss;Datenbank; Datenbank A" sqref="M35:M49">
      <formula1>"F,P,D,A"</formula1>
    </dataValidation>
    <dataValidation type="date" allowBlank="1" showInputMessage="1" showErrorMessage="1" sqref="H10">
      <formula1>29221</formula1>
      <formula2>69763</formula2>
    </dataValidation>
    <dataValidation type="list" allowBlank="1" showInputMessage="1" showErrorMessage="1" error="Ja/Nein eingeben oder Abbrechen drücken" promptTitle="Ja / Nein bzw. nicht verfügbar" prompt="Geben Sie an ob _x000a_- an der externen Hochschule ein Testat (Praktikum etc.) bestanden wurde (&quot;Ja&quot;) bzw. _x000a_- nicht bestanden oder gar nicht absolviert wurde (&quot;Nein bzw. nicht Verfügbar&quot;)" sqref="G36:G49">
      <formula1>"Ja,Nein (bzw. n.V.),unklar"</formula1>
    </dataValidation>
    <dataValidation type="list" allowBlank="1" showInputMessage="1" showErrorMessage="1" error="Bitte aus Liste auswählen (Studiengang vorher weiter oben eintragen)_x000a_" promptTitle="A - B- C" prompt="Gemäß Liste oben_x000a_" sqref="B35:B49">
      <formula1>$L$17:$L$19</formula1>
    </dataValidation>
    <dataValidation type="list" allowBlank="1" showInputMessage="1" showErrorMessage="1" errorTitle="Ungültige Eingabe" error="Bitte &quot;Abbrechen&quot; Klicken und dann Wert aus DropDown-Liste wählen" sqref="K35:K49">
      <formula1>$AJ35:$AM35</formula1>
    </dataValidation>
    <dataValidation type="list" allowBlank="1" showInputMessage="1" showErrorMessage="1" error="Ja/Nein eingeben oder Abbrechen drücken" promptTitle="Ja / Nein bzw. nicht verfügbar" prompt="Geben Sie an ob _x000a_- an der externen Hochschule ein Testat (Praktikum etc.) bestanden wurde (&quot;Ja&quot;) bzw. _x000a_- nicht bestanden oder gar nicht absolviert wurde (&quot;Nein bzw. nicht Verfügbar&quot;)_x000a_" sqref="G35">
      <formula1>"Ja,Nein (bzw. n.V.),unklar"</formula1>
    </dataValidation>
  </dataValidations>
  <pageMargins left="0.7" right="0.7" top="0.78740157499999996" bottom="0.78740157499999996" header="0.3" footer="0.3"/>
  <pageSetup paperSize="9" scale="54" orientation="landscape" r:id="rId1"/>
  <legacyDrawing r:id="rId2"/>
  <extLst>
    <ext xmlns:x14="http://schemas.microsoft.com/office/spreadsheetml/2009/9/main" uri="{CCE6A557-97BC-4b89-ADB6-D9C93CAAB3DF}">
      <x14:dataValidations xmlns:xm="http://schemas.microsoft.com/office/excel/2006/main" xWindow="197" yWindow="534" count="3">
        <x14:dataValidation type="list" allowBlank="1" showInputMessage="1" showErrorMessage="1" errorTitle="Ungültig" error="Bitte falschen Wert löschen und Wert aus DropDown-Liste wählen" promptTitle="Listenauswahl" prompt="Wählen Sie einen Kurs aus der DropDown-Liste_x000a_">
          <x14:formula1>
            <xm:f>'Module der HS Bochum'!$A$3:$A$81</xm:f>
          </x14:formula1>
          <xm:sqref>H35:H49</xm:sqref>
        </x14:dataValidation>
        <x14:dataValidation type="list" errorStyle="information" allowBlank="1" showInputMessage="1" errorTitle="f" error="=" promptTitle="Hochschulname" prompt="Wählen Sie Ihre Hochschule aus der Liste - falls Ihre Hochschule noch nicht vorhanden ist, bitte Name neu eingeben">
          <x14:formula1>
            <xm:f>Hochschulen!$A$18:$A$62</xm:f>
          </x14:formula1>
          <xm:sqref>B17:D19</xm:sqref>
        </x14:dataValidation>
        <x14:dataValidation type="list" allowBlank="1" showInputMessage="1" showErrorMessage="1">
          <x14:formula1>
            <xm:f>Hochschulen!$F$1:$F$4</xm:f>
          </x14:formula1>
          <xm:sqref>C11:E11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2:N131"/>
  <sheetViews>
    <sheetView workbookViewId="0">
      <selection activeCell="E28" sqref="E28"/>
    </sheetView>
  </sheetViews>
  <sheetFormatPr baseColWidth="10" defaultColWidth="11.3984375" defaultRowHeight="14.25" x14ac:dyDescent="0.45"/>
  <cols>
    <col min="1" max="1" width="41.73046875" style="49" customWidth="1"/>
    <col min="2" max="2" width="7.73046875" style="49" customWidth="1"/>
    <col min="3" max="3" width="8.1328125" style="49" customWidth="1"/>
    <col min="4" max="5" width="11.3984375" style="49"/>
    <col min="6" max="6" width="14.265625" style="49" customWidth="1"/>
    <col min="7" max="7" width="14.73046875" style="49" customWidth="1"/>
    <col min="8" max="8" width="28.59765625" style="49" customWidth="1"/>
    <col min="9" max="9" width="37.1328125" style="49" customWidth="1"/>
    <col min="10" max="10" width="22.86328125" style="49" customWidth="1"/>
    <col min="11" max="11" width="35.1328125" style="49" customWidth="1"/>
    <col min="12" max="12" width="5.86328125" style="49" customWidth="1"/>
    <col min="13" max="13" width="9.59765625" style="49" customWidth="1"/>
    <col min="14" max="14" width="11.3984375" style="49" hidden="1" customWidth="1"/>
    <col min="15" max="16384" width="11.3984375" style="49"/>
  </cols>
  <sheetData>
    <row r="2" spans="1:14" x14ac:dyDescent="0.45">
      <c r="A2" s="107" t="s">
        <v>9</v>
      </c>
      <c r="B2" s="107" t="s">
        <v>5</v>
      </c>
      <c r="C2" s="107" t="s">
        <v>10</v>
      </c>
      <c r="D2" s="107" t="s">
        <v>11</v>
      </c>
      <c r="E2" s="107" t="s">
        <v>13</v>
      </c>
      <c r="F2" s="107" t="s">
        <v>14</v>
      </c>
      <c r="G2" s="107" t="s">
        <v>12</v>
      </c>
      <c r="H2" s="107" t="s">
        <v>1</v>
      </c>
      <c r="J2" s="191" t="str">
        <f>IF(OR(Fächeranerkennung!$C$12="",Fächeranerkennung!$C$11="",Fächeranerkennung!$E$13=""),"Erst PO-Version, Studiengang und Abschluss wählen",IF(ISERROR($L$4),"Diese Kombination aus PO-Version, Studiengang und Abschluss ist nicht hinterlegt, bitte korrigieren",""))</f>
        <v/>
      </c>
      <c r="K2" s="191"/>
      <c r="L2" s="191"/>
      <c r="N2" s="107" t="s">
        <v>316</v>
      </c>
    </row>
    <row r="3" spans="1:14" x14ac:dyDescent="0.45">
      <c r="A3" s="49" t="str">
        <f>IF(OR(Fächeranerkennung!$C$12="",Fächeranerkennung!$C$11="",Fächeranerkennung!$E$13=""),"Erst PO-Version, Studiengang und Abschluss wählen",IF(ISERROR($L$4),"Diese Kombination aus PO-Version, Studiengang und Abschluss ist nicht hinterlegt, bitte korrigieren",CHOOSE($L$4,'Module PO2019'!A3,'Module Wirting PO2019'!A3,'Module PO2016'!A3,'Module Master PO2019'!A3)))</f>
        <v>Additive Fertigungsverfahren</v>
      </c>
      <c r="B3" s="49">
        <f>IF(OR(Fächeranerkennung!$C$12="",Fächeranerkennung!$C$11="",Fächeranerkennung!$E$13=""),"",IF(ISERROR($L$4),"",CHOOSE($L$4,'Module PO2019'!B3,'Module Wirting PO2019'!B3,'Module PO2016'!B3,'Module Master PO2019'!B3)))</f>
        <v>5</v>
      </c>
      <c r="C3" s="49" t="str">
        <f>IF(OR(Fächeranerkennung!$C$12="",Fächeranerkennung!$C$11="",Fächeranerkennung!$E$13=""),"",IF(ISERROR($L$4),"",CHOOSE($L$4,'Module PO2019'!C3,'Module Wirting PO2019'!C3,'Module PO2016'!C3,'Module Master PO2019'!C3)))</f>
        <v>MP</v>
      </c>
      <c r="D3" s="49" t="str">
        <f>IF(OR(Fächeranerkennung!$C$12="",Fächeranerkennung!$C$11="",Fächeranerkennung!$E$13=""),"",IF(ISERROR($L$4),"",CHOOSE($L$4,'Module PO2019'!D3,'Module Wirting PO2019'!D3,'Module PO2016'!D3,'Module Master PO2019'!D3)))</f>
        <v>J</v>
      </c>
      <c r="E3" s="49" t="str">
        <f>IF(OR(Fächeranerkennung!$C$12="",Fächeranerkennung!$C$11="",Fächeranerkennung!$E$13=""),"",IF(ISERROR($L$4),"",CHOOSE($L$4,'Module PO2019'!E3,'Module Wirting PO2019'!E3,'Module PO2016'!E3,'Module Master PO2019'!E3)))</f>
        <v>P</v>
      </c>
      <c r="F3" s="49">
        <f>IF(OR(Fächeranerkennung!$C$12="",Fächeranerkennung!$C$11="",Fächeranerkennung!$E$13=""),"",IF(ISERROR($L$4),"",CHOOSE($L$4,'Module PO2019'!F3,'Module Wirting PO2019'!F3,'Module PO2016'!F3,'Module Master PO2019'!F3)))</f>
        <v>6</v>
      </c>
      <c r="G3" s="49" t="str">
        <f>IF(OR(Fächeranerkennung!$C$12="",Fächeranerkennung!$C$11="",Fächeranerkennung!$E$13=""),"",IF(ISERROR($L$4),"",CHOOSE($L$4,'Module PO2019'!G3,'Module Wirting PO2019'!G3,'Module PO2016'!G3,'Module Master PO2019'!G3)))</f>
        <v>Sinnemann</v>
      </c>
      <c r="H3" s="49" t="str">
        <f>IF(OR(Fächeranerkennung!$C$12="",Fächeranerkennung!$C$11="",Fächeranerkennung!$E$13=""),"",IF(ISERROR($L$4),"",CHOOSE($L$4,'Module PO2019'!H3,'Module Wirting PO2019'!H3,'Module PO2016'!H3,'Module Master PO2019'!H3)))</f>
        <v>Jannis.Sinnemann@hs-bochum.de</v>
      </c>
      <c r="J3" s="192"/>
      <c r="K3" s="192"/>
      <c r="L3" s="192"/>
      <c r="N3" s="49" t="str">
        <f>IF(Fächeranerkennung!$E$13="","Erst PO-Version wählen",IF(IF(AND(Fächeranerkennung!$E$13=2019,Fächeranerkennung!$C$12="Master"),'Module Master PO2019'!N3,IF(AND(Fächeranerkennung!$E$13=2016,Fächeranerkennung!$C$12="Bachelor"),'Module PO2016'!N3,IF(AND(Fächeranerkennung!$E$13=2019,Fächeranerkennung!$C$12="Bachelor"),'Module PO2019'!N3,"")))="","",IF(AND(Fächeranerkennung!$E$13=2019,Fächeranerkennung!$C$12="Master"),'Module Master PO2019'!N3,IF(AND(Fächeranerkennung!$E$13=2016,Fächeranerkennung!$C$12="Bachelor"),'Module PO2016'!N3,IF(AND(Fächeranerkennung!$E$13=2019,Fächeranerkennung!$C$12="Bachelor"),'Module PO2019'!N3,"")))))</f>
        <v>Elektrotechnik</v>
      </c>
    </row>
    <row r="4" spans="1:14" x14ac:dyDescent="0.45">
      <c r="A4" s="49" t="str">
        <f>IF(OR(Fächeranerkennung!$C$12="",Fächeranerkennung!$C$11="",Fächeranerkennung!$E$13=""),"Erst PO-Version, Studiengang und Abschluss wählen",IF(ISERROR($L$4),"Diese Kombination aus PO-Version, Studiengang und Abschluss ist nicht hinterlegt, bitte korrigieren",CHOOSE($L$4,'Module PO2019'!A4,'Module Wirting PO2019'!A4,'Module PO2016'!A4,'Module Master PO2019'!A4)))</f>
        <v>Alternativ angetriebene Fahrzeuge</v>
      </c>
      <c r="B4" s="49">
        <f>IF(OR(Fächeranerkennung!$C$12="",Fächeranerkennung!$C$11="",Fächeranerkennung!$E$13=""),"",IF(ISERROR($L$4),"",CHOOSE($L$4,'Module PO2019'!B4,'Module Wirting PO2019'!B4,'Module PO2016'!B4,'Module Master PO2019'!B4)))</f>
        <v>5</v>
      </c>
      <c r="C4" s="49" t="str">
        <f>IF(OR(Fächeranerkennung!$C$12="",Fächeranerkennung!$C$11="",Fächeranerkennung!$E$13=""),"",IF(ISERROR($L$4),"",CHOOSE($L$4,'Module PO2019'!C4,'Module Wirting PO2019'!C4,'Module PO2016'!C4,'Module Master PO2019'!C4)))</f>
        <v>MP</v>
      </c>
      <c r="D4" s="49" t="str">
        <f>IF(OR(Fächeranerkennung!$C$12="",Fächeranerkennung!$C$11="",Fächeranerkennung!$E$13=""),"",IF(ISERROR($L$4),"",CHOOSE($L$4,'Module PO2019'!D4,'Module Wirting PO2019'!D4,'Module PO2016'!D4,'Module Master PO2019'!D4)))</f>
        <v>N</v>
      </c>
      <c r="E4" s="49" t="str">
        <f>IF(OR(Fächeranerkennung!$C$12="",Fächeranerkennung!$C$11="",Fächeranerkennung!$E$13=""),"",IF(ISERROR($L$4),"",CHOOSE($L$4,'Module PO2019'!E4,'Module Wirting PO2019'!E4,'Module PO2016'!E4,'Module Master PO2019'!E4)))</f>
        <v>W</v>
      </c>
      <c r="F4" s="49">
        <f>IF(OR(Fächeranerkennung!$C$12="",Fächeranerkennung!$C$11="",Fächeranerkennung!$E$13=""),"",IF(ISERROR($L$4),"",CHOOSE($L$4,'Module PO2019'!F4,'Module Wirting PO2019'!F4,'Module PO2016'!F4,'Module Master PO2019'!F4)))</f>
        <v>4</v>
      </c>
      <c r="G4" s="49" t="str">
        <f>IF(OR(Fächeranerkennung!$C$12="",Fächeranerkennung!$C$11="",Fächeranerkennung!$E$13=""),"",IF(ISERROR($L$4),"",CHOOSE($L$4,'Module PO2019'!G4,'Module Wirting PO2019'!G4,'Module PO2016'!G4,'Module Master PO2019'!G4)))</f>
        <v>Lützig</v>
      </c>
      <c r="H4" s="49" t="str">
        <f>IF(OR(Fächeranerkennung!$C$12="",Fächeranerkennung!$C$11="",Fächeranerkennung!$E$13=""),"",IF(ISERROR($L$4),"",CHOOSE($L$4,'Module PO2019'!H4,'Module Wirting PO2019'!H4,'Module PO2016'!H4,'Module Master PO2019'!H4)))</f>
        <v>guenter.luetzig@hs-bochum.de</v>
      </c>
      <c r="J4" s="119" t="s">
        <v>410</v>
      </c>
      <c r="K4" s="119" t="str">
        <f>Fächeranerkennung!C11&amp;"&amp;"&amp;Fächeranerkennung!C12&amp;"&amp;"&amp;Fächeranerkennung!E13</f>
        <v>Maschinenbau&amp;Bachelor&amp;2019</v>
      </c>
      <c r="L4" s="121">
        <f>VLOOKUP(K4,K5:L9,2,FALSE)</f>
        <v>1</v>
      </c>
      <c r="N4" s="49" t="str">
        <f>IF(Fächeranerkennung!$E$13="","Erst PO-Version wählen",IF(IF(AND(Fächeranerkennung!$E$13=2019,Fächeranerkennung!$C$12="Master"),'Module Master PO2019'!N4,IF(AND(Fächeranerkennung!$E$13=2016,Fächeranerkennung!$C$12="Bachelor"),'Module PO2016'!N4,IF(AND(Fächeranerkennung!$E$13=2019,Fächeranerkennung!$C$12="Bachelor"),'Module PO2019'!N4,"")))="","",IF(AND(Fächeranerkennung!$E$13=2019,Fächeranerkennung!$C$12="Master"),'Module Master PO2019'!N4,IF(AND(Fächeranerkennung!$E$13=2016,Fächeranerkennung!$C$12="Bachelor"),'Module PO2016'!N4,IF(AND(Fächeranerkennung!$E$13=2019,Fächeranerkennung!$C$12="Bachelor"),'Module PO2019'!N4,"")))))</f>
        <v>Thermodynamik und Wärmeübertragung</v>
      </c>
    </row>
    <row r="5" spans="1:14" x14ac:dyDescent="0.45">
      <c r="A5" s="49" t="str">
        <f>IF(OR(Fächeranerkennung!$C$12="",Fächeranerkennung!$C$11="",Fächeranerkennung!$E$13=""),"Erst PO-Version, Studiengang und Abschluss wählen",IF(ISERROR($L$4),"Diese Kombination aus PO-Version, Studiengang und Abschluss ist nicht hinterlegt, bitte korrigieren",CHOOSE($L$4,'Module PO2019'!A5,'Module Wirting PO2019'!A5,'Module PO2016'!A5,'Module Master PO2019'!A5)))</f>
        <v>Angewandte Störmungssimulation</v>
      </c>
      <c r="B5" s="49">
        <f>IF(OR(Fächeranerkennung!$C$12="",Fächeranerkennung!$C$11="",Fächeranerkennung!$E$13=""),"",IF(ISERROR($L$4),"",CHOOSE($L$4,'Module PO2019'!B5,'Module Wirting PO2019'!B5,'Module PO2016'!B5,'Module Master PO2019'!B5)))</f>
        <v>5</v>
      </c>
      <c r="C5" s="49" t="str">
        <f>IF(OR(Fächeranerkennung!$C$12="",Fächeranerkennung!$C$11="",Fächeranerkennung!$E$13=""),"",IF(ISERROR($L$4),"",CHOOSE($L$4,'Module PO2019'!C5,'Module Wirting PO2019'!C5,'Module PO2016'!C5,'Module Master PO2019'!C5)))</f>
        <v>MP</v>
      </c>
      <c r="D5" s="49" t="str">
        <f>IF(OR(Fächeranerkennung!$C$12="",Fächeranerkennung!$C$11="",Fächeranerkennung!$E$13=""),"",IF(ISERROR($L$4),"",CHOOSE($L$4,'Module PO2019'!D5,'Module Wirting PO2019'!D5,'Module PO2016'!D5,'Module Master PO2019'!D5)))</f>
        <v>J</v>
      </c>
      <c r="E5" s="49" t="str">
        <f>IF(OR(Fächeranerkennung!$C$12="",Fächeranerkennung!$C$11="",Fächeranerkennung!$E$13=""),"",IF(ISERROR($L$4),"",CHOOSE($L$4,'Module PO2019'!E5,'Module Wirting PO2019'!E5,'Module PO2016'!E5,'Module Master PO2019'!E5)))</f>
        <v>W</v>
      </c>
      <c r="F5" s="49">
        <f>IF(OR(Fächeranerkennung!$C$12="",Fächeranerkennung!$C$11="",Fächeranerkennung!$E$13=""),"",IF(ISERROR($L$4),"",CHOOSE($L$4,'Module PO2019'!F5,'Module Wirting PO2019'!F5,'Module PO2016'!F5,'Module Master PO2019'!F5)))</f>
        <v>6</v>
      </c>
      <c r="G5" s="49" t="str">
        <f>IF(OR(Fächeranerkennung!$C$12="",Fächeranerkennung!$C$11="",Fächeranerkennung!$E$13=""),"",IF(ISERROR($L$4),"",CHOOSE($L$4,'Module PO2019'!G5,'Module Wirting PO2019'!G5,'Module PO2016'!G5,'Module Master PO2019'!G5)))</f>
        <v>Gurris</v>
      </c>
      <c r="H5" s="49" t="str">
        <f>IF(OR(Fächeranerkennung!$C$12="",Fächeranerkennung!$C$11="",Fächeranerkennung!$E$13=""),"",IF(ISERROR($L$4),"",CHOOSE($L$4,'Module PO2019'!H5,'Module Wirting PO2019'!H5,'Module PO2016'!H5,'Module Master PO2019'!H5)))</f>
        <v>marcel.gurris@hs-bochum.de</v>
      </c>
      <c r="J5" s="190" t="s">
        <v>411</v>
      </c>
      <c r="K5" s="120" t="s">
        <v>406</v>
      </c>
      <c r="L5" s="122">
        <v>1</v>
      </c>
      <c r="N5" s="49" t="str">
        <f>IF(Fächeranerkennung!$E$13="","Erst PO-Version wählen",IF(IF(AND(Fächeranerkennung!$E$13=2019,Fächeranerkennung!$C$12="Master"),'Module Master PO2019'!N5,IF(AND(Fächeranerkennung!$E$13=2016,Fächeranerkennung!$C$12="Bachelor"),'Module PO2016'!N7,IF(AND(Fächeranerkennung!$E$13=2019,Fächeranerkennung!$C$12="Bachelor"),'Module PO2019'!N5,"")))="","",IF(AND(Fächeranerkennung!$E$13=2019,Fächeranerkennung!$C$12="Master"),'Module Master PO2019'!N5,IF(AND(Fächeranerkennung!$E$13=2016,Fächeranerkennung!$C$12="Bachelor"),'Module PO2016'!N7,IF(AND(Fächeranerkennung!$E$13=2019,Fächeranerkennung!$C$12="Bachelor"),'Module PO2019'!N5,"")))))</f>
        <v>Grundlagen Produktdesign</v>
      </c>
    </row>
    <row r="6" spans="1:14" x14ac:dyDescent="0.45">
      <c r="A6" s="49" t="str">
        <f>IF(OR(Fächeranerkennung!$C$12="",Fächeranerkennung!$C$11="",Fächeranerkennung!$E$13=""),"Erst PO-Version, Studiengang und Abschluss wählen",IF(ISERROR($L$4),"Diese Kombination aus PO-Version, Studiengang und Abschluss ist nicht hinterlegt, bitte korrigieren",CHOOSE($L$4,'Module PO2019'!A6,'Module Wirting PO2019'!A6,'Module PO2016'!A6,'Module Master PO2019'!A6)))</f>
        <v>Anwendungsprogrammierung</v>
      </c>
      <c r="B6" s="49">
        <f>IF(OR(Fächeranerkennung!$C$12="",Fächeranerkennung!$C$11="",Fächeranerkennung!$E$13=""),"",IF(ISERROR($L$4),"",CHOOSE($L$4,'Module PO2019'!B6,'Module Wirting PO2019'!B6,'Module PO2016'!B6,'Module Master PO2019'!B6)))</f>
        <v>5</v>
      </c>
      <c r="C6" s="49" t="str">
        <f>IF(OR(Fächeranerkennung!$C$12="",Fächeranerkennung!$C$11="",Fächeranerkennung!$E$13=""),"",IF(ISERROR($L$4),"",CHOOSE($L$4,'Module PO2019'!C6,'Module Wirting PO2019'!C6,'Module PO2016'!C6,'Module Master PO2019'!C6)))</f>
        <v>MP</v>
      </c>
      <c r="D6" s="49" t="str">
        <f>IF(OR(Fächeranerkennung!$C$12="",Fächeranerkennung!$C$11="",Fächeranerkennung!$E$13=""),"",IF(ISERROR($L$4),"",CHOOSE($L$4,'Module PO2019'!D6,'Module Wirting PO2019'!D6,'Module PO2016'!D6,'Module Master PO2019'!D6)))</f>
        <v>J</v>
      </c>
      <c r="E6" s="49" t="str">
        <f>IF(OR(Fächeranerkennung!$C$12="",Fächeranerkennung!$C$11="",Fächeranerkennung!$E$13=""),"",IF(ISERROR($L$4),"",CHOOSE($L$4,'Module PO2019'!E6,'Module Wirting PO2019'!E6,'Module PO2016'!E6,'Module Master PO2019'!E6)))</f>
        <v>W</v>
      </c>
      <c r="F6" s="49">
        <f>IF(OR(Fächeranerkennung!$C$12="",Fächeranerkennung!$C$11="",Fächeranerkennung!$E$13=""),"",IF(ISERROR($L$4),"",CHOOSE($L$4,'Module PO2019'!F6,'Module Wirting PO2019'!F6,'Module PO2016'!F6,'Module Master PO2019'!F6)))</f>
        <v>6</v>
      </c>
      <c r="G6" s="49" t="str">
        <f>IF(OR(Fächeranerkennung!$C$12="",Fächeranerkennung!$C$11="",Fächeranerkennung!$E$13=""),"",IF(ISERROR($L$4),"",CHOOSE($L$4,'Module PO2019'!G6,'Module Wirting PO2019'!G6,'Module PO2016'!G6,'Module Master PO2019'!G6)))</f>
        <v>Eikelberg</v>
      </c>
      <c r="H6" s="49" t="str">
        <f>IF(OR(Fächeranerkennung!$C$12="",Fächeranerkennung!$C$11="",Fächeranerkennung!$E$13=""),"",IF(ISERROR($L$4),"",CHOOSE($L$4,'Module PO2019'!H6,'Module Wirting PO2019'!H6,'Module PO2016'!H6,'Module Master PO2019'!H6)))</f>
        <v>markus.eikelberg@hs-bochum.de</v>
      </c>
      <c r="J6" s="190"/>
      <c r="K6" s="120" t="s">
        <v>407</v>
      </c>
      <c r="L6" s="122">
        <v>1</v>
      </c>
      <c r="N6" s="49" t="str">
        <f>IF(Fächeranerkennung!$E$13="","Erst PO-Version wählen",IF(IF(AND(Fächeranerkennung!$E$13=2019,Fächeranerkennung!$C$12="Master"),'Module Master PO2019'!N6,IF(AND(Fächeranerkennung!$E$13=2016,Fächeranerkennung!$C$12="Bachelor"),'Module PO2016'!N8,IF(AND(Fächeranerkennung!$E$13=2019,Fächeranerkennung!$C$12="Bachelor"),'Module PO2019'!N6,"")))="","",IF(AND(Fächeranerkennung!$E$13=2019,Fächeranerkennung!$C$12="Master"),'Module Master PO2019'!N6,IF(AND(Fächeranerkennung!$E$13=2016,Fächeranerkennung!$C$12="Bachelor"),'Module PO2016'!N8,IF(AND(Fächeranerkennung!$E$13=2019,Fächeranerkennung!$C$12="Bachelor"),'Module PO2019'!N6,"")))))</f>
        <v>Informatik</v>
      </c>
    </row>
    <row r="7" spans="1:14" x14ac:dyDescent="0.45">
      <c r="A7" s="49" t="str">
        <f>IF(OR(Fächeranerkennung!$C$12="",Fächeranerkennung!$C$11="",Fächeranerkennung!$E$13=""),"Erst PO-Version, Studiengang und Abschluss wählen",IF(ISERROR($L$4),"Diese Kombination aus PO-Version, Studiengang und Abschluss ist nicht hinterlegt, bitte korrigieren",CHOOSE($L$4,'Module PO2019'!A7,'Module Wirting PO2019'!A7,'Module PO2016'!A7,'Module Master PO2019'!A7)))</f>
        <v>Batterietechnik</v>
      </c>
      <c r="B7" s="49">
        <f>IF(OR(Fächeranerkennung!$C$12="",Fächeranerkennung!$C$11="",Fächeranerkennung!$E$13=""),"",IF(ISERROR($L$4),"",CHOOSE($L$4,'Module PO2019'!B7,'Module Wirting PO2019'!B7,'Module PO2016'!B7,'Module Master PO2019'!B7)))</f>
        <v>5</v>
      </c>
      <c r="C7" s="49" t="str">
        <f>IF(OR(Fächeranerkennung!$C$12="",Fächeranerkennung!$C$11="",Fächeranerkennung!$E$13=""),"",IF(ISERROR($L$4),"",CHOOSE($L$4,'Module PO2019'!C7,'Module Wirting PO2019'!C7,'Module PO2016'!C7,'Module Master PO2019'!C7)))</f>
        <v>MP</v>
      </c>
      <c r="D7" s="49" t="str">
        <f>IF(OR(Fächeranerkennung!$C$12="",Fächeranerkennung!$C$11="",Fächeranerkennung!$E$13=""),"",IF(ISERROR($L$4),"",CHOOSE($L$4,'Module PO2019'!D7,'Module Wirting PO2019'!D7,'Module PO2016'!D7,'Module Master PO2019'!D7)))</f>
        <v>J</v>
      </c>
      <c r="E7" s="49" t="str">
        <f>IF(OR(Fächeranerkennung!$C$12="",Fächeranerkennung!$C$11="",Fächeranerkennung!$E$13=""),"",IF(ISERROR($L$4),"",CHOOSE($L$4,'Module PO2019'!E7,'Module Wirting PO2019'!E7,'Module PO2016'!E7,'Module Master PO2019'!E7)))</f>
        <v>W</v>
      </c>
      <c r="F7" s="49">
        <f>IF(OR(Fächeranerkennung!$C$12="",Fächeranerkennung!$C$11="",Fächeranerkennung!$E$13=""),"",IF(ISERROR($L$4),"",CHOOSE($L$4,'Module PO2019'!F7,'Module Wirting PO2019'!F7,'Module PO2016'!F7,'Module Master PO2019'!F7)))</f>
        <v>6</v>
      </c>
      <c r="G7" s="49" t="str">
        <f>IF(OR(Fächeranerkennung!$C$12="",Fächeranerkennung!$C$11="",Fächeranerkennung!$E$13=""),"",IF(ISERROR($L$4),"",CHOOSE($L$4,'Module PO2019'!G7,'Module Wirting PO2019'!G7,'Module PO2016'!G7,'Module Master PO2019'!G7)))</f>
        <v>Albers</v>
      </c>
      <c r="H7" s="49" t="str">
        <f>IF(OR(Fächeranerkennung!$C$12="",Fächeranerkennung!$C$11="",Fächeranerkennung!$E$13=""),"",IF(ISERROR($L$4),"",CHOOSE($L$4,'Module PO2019'!H7,'Module Wirting PO2019'!H7,'Module PO2016'!H7,'Module Master PO2019'!H7)))</f>
        <v>jan.albers@hs-bochum.de</v>
      </c>
      <c r="J7" s="190"/>
      <c r="K7" s="120" t="s">
        <v>405</v>
      </c>
      <c r="L7" s="122">
        <v>2</v>
      </c>
      <c r="N7" s="49" t="str">
        <f>IF(Fächeranerkennung!$E$13="","Erst PO-Version wählen",IF(IF(AND(Fächeranerkennung!$E$13=2019,Fächeranerkennung!$C$12="Master"),'Module Master PO2019'!N7,IF(AND(Fächeranerkennung!$E$13=2016,Fächeranerkennung!$C$12="Bachelor"),'Module PO2016'!N9,IF(AND(Fächeranerkennung!$E$13=2019,Fächeranerkennung!$C$12="Bachelor"),'Module PO2019'!N7,"")))="","",IF(AND(Fächeranerkennung!$E$13=2019,Fächeranerkennung!$C$12="Master"),'Module Master PO2019'!N7,IF(AND(Fächeranerkennung!$E$13=2016,Fächeranerkennung!$C$12="Bachelor"),'Module PO2016'!N9,IF(AND(Fächeranerkennung!$E$13=2019,Fächeranerkennung!$C$12="Bachelor"),'Module PO2019'!N7,"")))))</f>
        <v>Mathematik 1</v>
      </c>
    </row>
    <row r="8" spans="1:14" x14ac:dyDescent="0.45">
      <c r="A8" s="49" t="str">
        <f>IF(OR(Fächeranerkennung!$C$12="",Fächeranerkennung!$C$11="",Fächeranerkennung!$E$13=""),"Erst PO-Version, Studiengang und Abschluss wählen",IF(ISERROR($L$4),"Diese Kombination aus PO-Version, Studiengang und Abschluss ist nicht hinterlegt, bitte korrigieren",CHOOSE($L$4,'Module PO2019'!A8,'Module Wirting PO2019'!A8,'Module PO2016'!A8,'Module Master PO2019'!A8)))</f>
        <v>Betriebliche Informationssysteme</v>
      </c>
      <c r="B8" s="49">
        <f>IF(OR(Fächeranerkennung!$C$12="",Fächeranerkennung!$C$11="",Fächeranerkennung!$E$13=""),"",IF(ISERROR($L$4),"",CHOOSE($L$4,'Module PO2019'!B8,'Module Wirting PO2019'!B8,'Module PO2016'!B8,'Module Master PO2019'!B8)))</f>
        <v>5</v>
      </c>
      <c r="C8" s="49" t="str">
        <f>IF(OR(Fächeranerkennung!$C$12="",Fächeranerkennung!$C$11="",Fächeranerkennung!$E$13=""),"",IF(ISERROR($L$4),"",CHOOSE($L$4,'Module PO2019'!C8,'Module Wirting PO2019'!C8,'Module PO2016'!C8,'Module Master PO2019'!C8)))</f>
        <v>MP</v>
      </c>
      <c r="D8" s="49" t="str">
        <f>IF(OR(Fächeranerkennung!$C$12="",Fächeranerkennung!$C$11="",Fächeranerkennung!$E$13=""),"",IF(ISERROR($L$4),"",CHOOSE($L$4,'Module PO2019'!D8,'Module Wirting PO2019'!D8,'Module PO2016'!D8,'Module Master PO2019'!D8)))</f>
        <v>J</v>
      </c>
      <c r="E8" s="49" t="str">
        <f>IF(OR(Fächeranerkennung!$C$12="",Fächeranerkennung!$C$11="",Fächeranerkennung!$E$13=""),"",IF(ISERROR($L$4),"",CHOOSE($L$4,'Module PO2019'!E8,'Module Wirting PO2019'!E8,'Module PO2016'!E8,'Module Master PO2019'!E8)))</f>
        <v>W</v>
      </c>
      <c r="F8" s="49">
        <f>IF(OR(Fächeranerkennung!$C$12="",Fächeranerkennung!$C$11="",Fächeranerkennung!$E$13=""),"",IF(ISERROR($L$4),"",CHOOSE($L$4,'Module PO2019'!F8,'Module Wirting PO2019'!F8,'Module PO2016'!F8,'Module Master PO2019'!F8)))</f>
        <v>4</v>
      </c>
      <c r="G8" s="49" t="str">
        <f>IF(OR(Fächeranerkennung!$C$12="",Fächeranerkennung!$C$11="",Fächeranerkennung!$E$13=""),"",IF(ISERROR($L$4),"",CHOOSE($L$4,'Module PO2019'!G8,'Module Wirting PO2019'!G8,'Module PO2016'!G8,'Module Master PO2019'!G8)))</f>
        <v>Eder</v>
      </c>
      <c r="H8" s="49" t="str">
        <f>IF(OR(Fächeranerkennung!$C$12="",Fächeranerkennung!$C$11="",Fächeranerkennung!$E$13=""),"",IF(ISERROR($L$4),"",CHOOSE($L$4,'Module PO2019'!H8,'Module Wirting PO2019'!H8,'Module PO2016'!H8,'Module Master PO2019'!H8)))</f>
        <v>thomas.eder@hs-bochum.de</v>
      </c>
      <c r="J8" s="190"/>
      <c r="K8" s="120" t="s">
        <v>408</v>
      </c>
      <c r="L8" s="122">
        <v>3</v>
      </c>
      <c r="N8" s="49" t="str">
        <f>IF(Fächeranerkennung!$E$13="","Erst PO-Version wählen",IF(IF(AND(Fächeranerkennung!$E$13=2019,Fächeranerkennung!$C$12="Master"),'Module Master PO2019'!N8,IF(AND(Fächeranerkennung!$E$13=2016,Fächeranerkennung!$C$12="Bachelor"),'Module PO2016'!N10,IF(AND(Fächeranerkennung!$E$13=2019,Fächeranerkennung!$C$12="Bachelor"),'Module PO2019'!N8,"")))="","",IF(AND(Fächeranerkennung!$E$13=2019,Fächeranerkennung!$C$12="Master"),'Module Master PO2019'!N8,IF(AND(Fächeranerkennung!$E$13=2016,Fächeranerkennung!$C$12="Bachelor"),'Module PO2016'!N10,IF(AND(Fächeranerkennung!$E$13=2019,Fächeranerkennung!$C$12="Bachelor"),'Module PO2019'!N8,"")))))</f>
        <v>Physik</v>
      </c>
    </row>
    <row r="9" spans="1:14" x14ac:dyDescent="0.45">
      <c r="A9" s="49" t="str">
        <f>IF(OR(Fächeranerkennung!$C$12="",Fächeranerkennung!$C$11="",Fächeranerkennung!$E$13=""),"Erst PO-Version, Studiengang und Abschluss wählen",IF(ISERROR($L$4),"Diese Kombination aus PO-Version, Studiengang und Abschluss ist nicht hinterlegt, bitte korrigieren",CHOOSE($L$4,'Module PO2019'!A9,'Module Wirting PO2019'!A9,'Module PO2016'!A9,'Module Master PO2019'!A9)))</f>
        <v>Betriebsorganisation</v>
      </c>
      <c r="B9" s="49">
        <f>IF(OR(Fächeranerkennung!$C$12="",Fächeranerkennung!$C$11="",Fächeranerkennung!$E$13=""),"",IF(ISERROR($L$4),"",CHOOSE($L$4,'Module PO2019'!B9,'Module Wirting PO2019'!B9,'Module PO2016'!B9,'Module Master PO2019'!B9)))</f>
        <v>5</v>
      </c>
      <c r="C9" s="49" t="str">
        <f>IF(OR(Fächeranerkennung!$C$12="",Fächeranerkennung!$C$11="",Fächeranerkennung!$E$13=""),"",IF(ISERROR($L$4),"",CHOOSE($L$4,'Module PO2019'!C9,'Module Wirting PO2019'!C9,'Module PO2016'!C9,'Module Master PO2019'!C9)))</f>
        <v>MP</v>
      </c>
      <c r="D9" s="49" t="str">
        <f>IF(OR(Fächeranerkennung!$C$12="",Fächeranerkennung!$C$11="",Fächeranerkennung!$E$13=""),"",IF(ISERROR($L$4),"",CHOOSE($L$4,'Module PO2019'!D9,'Module Wirting PO2019'!D9,'Module PO2016'!D9,'Module Master PO2019'!D9)))</f>
        <v>N</v>
      </c>
      <c r="E9" s="49" t="str">
        <f>IF(OR(Fächeranerkennung!$C$12="",Fächeranerkennung!$C$11="",Fächeranerkennung!$E$13=""),"",IF(ISERROR($L$4),"",CHOOSE($L$4,'Module PO2019'!E9,'Module Wirting PO2019'!E9,'Module PO2016'!E9,'Module Master PO2019'!E9)))</f>
        <v>P</v>
      </c>
      <c r="F9" s="49">
        <f>IF(OR(Fächeranerkennung!$C$12="",Fächeranerkennung!$C$11="",Fächeranerkennung!$E$13=""),"",IF(ISERROR($L$4),"",CHOOSE($L$4,'Module PO2019'!F9,'Module Wirting PO2019'!F9,'Module PO2016'!F9,'Module Master PO2019'!F9)))</f>
        <v>5</v>
      </c>
      <c r="G9" s="49" t="str">
        <f>IF(OR(Fächeranerkennung!$C$12="",Fächeranerkennung!$C$11="",Fächeranerkennung!$E$13=""),"",IF(ISERROR($L$4),"",CHOOSE($L$4,'Module PO2019'!G9,'Module Wirting PO2019'!G9,'Module PO2016'!G9,'Module Master PO2019'!G9)))</f>
        <v>Eder</v>
      </c>
      <c r="H9" s="49" t="str">
        <f>IF(OR(Fächeranerkennung!$C$12="",Fächeranerkennung!$C$11="",Fächeranerkennung!$E$13=""),"",IF(ISERROR($L$4),"",CHOOSE($L$4,'Module PO2019'!H9,'Module Wirting PO2019'!H9,'Module PO2016'!H9,'Module Master PO2019'!H9)))</f>
        <v>thomas.eder@hs-bochum.de</v>
      </c>
      <c r="J9" s="190"/>
      <c r="K9" s="120" t="s">
        <v>409</v>
      </c>
      <c r="L9" s="122">
        <v>4</v>
      </c>
      <c r="N9" s="49" t="str">
        <f>IF(Fächeranerkennung!$E$13="","Erst PO-Version wählen",IF(IF(AND(Fächeranerkennung!$E$13=2019,Fächeranerkennung!$C$12="Master"),'Module Master PO2019'!N9,IF(AND(Fächeranerkennung!$E$13=2016,Fächeranerkennung!$C$12="Bachelor"),'Module PO2016'!N11,IF(AND(Fächeranerkennung!$E$13=2019,Fächeranerkennung!$C$12="Bachelor"),'Module PO2019'!N9,"")))="","",IF(AND(Fächeranerkennung!$E$13=2019,Fächeranerkennung!$C$12="Master"),'Module Master PO2019'!N9,IF(AND(Fächeranerkennung!$E$13=2016,Fächeranerkennung!$C$12="Bachelor"),'Module PO2016'!N11,IF(AND(Fächeranerkennung!$E$13=2019,Fächeranerkennung!$C$12="Bachelor"),'Module PO2019'!N9,"")))))</f>
        <v xml:space="preserve">Schlüsselkompetenzen </v>
      </c>
    </row>
    <row r="10" spans="1:14" x14ac:dyDescent="0.45">
      <c r="A10" s="49" t="str">
        <f>IF(OR(Fächeranerkennung!$C$12="",Fächeranerkennung!$C$11="",Fächeranerkennung!$E$13=""),"Erst PO-Version, Studiengang und Abschluss wählen",IF(ISERROR($L$4),"Diese Kombination aus PO-Version, Studiengang und Abschluss ist nicht hinterlegt, bitte korrigieren",CHOOSE($L$4,'Module PO2019'!A10,'Module Wirting PO2019'!A10,'Module PO2016'!A10,'Module Master PO2019'!A10)))</f>
        <v>Bioenergie</v>
      </c>
      <c r="B10" s="49">
        <f>IF(OR(Fächeranerkennung!$C$12="",Fächeranerkennung!$C$11="",Fächeranerkennung!$E$13=""),"",IF(ISERROR($L$4),"",CHOOSE($L$4,'Module PO2019'!B10,'Module Wirting PO2019'!B10,'Module PO2016'!B10,'Module Master PO2019'!B10)))</f>
        <v>5</v>
      </c>
      <c r="C10" s="49" t="str">
        <f>IF(OR(Fächeranerkennung!$C$12="",Fächeranerkennung!$C$11="",Fächeranerkennung!$E$13=""),"",IF(ISERROR($L$4),"",CHOOSE($L$4,'Module PO2019'!C10,'Module Wirting PO2019'!C10,'Module PO2016'!C10,'Module Master PO2019'!C10)))</f>
        <v>MP</v>
      </c>
      <c r="D10" s="49" t="str">
        <f>IF(OR(Fächeranerkennung!$C$12="",Fächeranerkennung!$C$11="",Fächeranerkennung!$E$13=""),"",IF(ISERROR($L$4),"",CHOOSE($L$4,'Module PO2019'!D10,'Module Wirting PO2019'!D10,'Module PO2016'!D10,'Module Master PO2019'!D10)))</f>
        <v xml:space="preserve">N </v>
      </c>
      <c r="E10" s="49" t="str">
        <f>IF(OR(Fächeranerkennung!$C$12="",Fächeranerkennung!$C$11="",Fächeranerkennung!$E$13=""),"",IF(ISERROR($L$4),"",CHOOSE($L$4,'Module PO2019'!E10,'Module Wirting PO2019'!E10,'Module PO2016'!E10,'Module Master PO2019'!E10)))</f>
        <v>W</v>
      </c>
      <c r="F10" s="49">
        <f>IF(OR(Fächeranerkennung!$C$12="",Fächeranerkennung!$C$11="",Fächeranerkennung!$E$13=""),"",IF(ISERROR($L$4),"",CHOOSE($L$4,'Module PO2019'!F10,'Module Wirting PO2019'!F10,'Module PO2016'!F10,'Module Master PO2019'!F10)))</f>
        <v>4</v>
      </c>
      <c r="G10" s="49" t="str">
        <f>IF(OR(Fächeranerkennung!$C$12="",Fächeranerkennung!$C$11="",Fächeranerkennung!$E$13=""),"",IF(ISERROR($L$4),"",CHOOSE($L$4,'Module PO2019'!G10,'Module Wirting PO2019'!G10,'Module PO2016'!G10,'Module Master PO2019'!G10)))</f>
        <v>Gerber</v>
      </c>
      <c r="H10" s="49" t="str">
        <f>IF(OR(Fächeranerkennung!$C$12="",Fächeranerkennung!$C$11="",Fächeranerkennung!$E$13=""),"",IF(ISERROR($L$4),"",CHOOSE($L$4,'Module PO2019'!H10,'Module Wirting PO2019'!H10,'Module PO2016'!H10,'Module Master PO2019'!H10)))</f>
        <v>mandy.gerber@hs-bochum.de</v>
      </c>
      <c r="J10" s="190"/>
      <c r="K10" s="120"/>
      <c r="L10" s="122"/>
      <c r="N10" s="49" t="str">
        <f>IF(Fächeranerkennung!$E$13="","Erst PO-Version wählen",IF(IF(AND(Fächeranerkennung!$E$13=2019,Fächeranerkennung!$C$12="Master"),'Module Master PO2019'!N10,IF(AND(Fächeranerkennung!$E$13=2016,Fächeranerkennung!$C$12="Bachelor"),'Module PO2016'!N12,IF(AND(Fächeranerkennung!$E$13=2019,Fächeranerkennung!$C$12="Bachelor"),'Module PO2019'!N10,"")))="","",IF(AND(Fächeranerkennung!$E$13=2019,Fächeranerkennung!$C$12="Master"),'Module Master PO2019'!N10,IF(AND(Fächeranerkennung!$E$13=2016,Fächeranerkennung!$C$12="Bachelor"),'Module PO2016'!N12,IF(AND(Fächeranerkennung!$E$13=2019,Fächeranerkennung!$C$12="Bachelor"),'Module PO2019'!N10,"")))))</f>
        <v>Statik</v>
      </c>
    </row>
    <row r="11" spans="1:14" x14ac:dyDescent="0.45">
      <c r="A11" s="49" t="str">
        <f>IF(OR(Fächeranerkennung!$C$12="",Fächeranerkennung!$C$11="",Fächeranerkennung!$E$13=""),"Erst PO-Version, Studiengang und Abschluss wählen",IF(ISERROR($L$4),"Diese Kombination aus PO-Version, Studiengang und Abschluss ist nicht hinterlegt, bitte korrigieren",CHOOSE($L$4,'Module PO2019'!A11,'Module Wirting PO2019'!A11,'Module PO2016'!A11,'Module Master PO2019'!A11)))</f>
        <v>CAD</v>
      </c>
      <c r="B11" s="49">
        <f>IF(OR(Fächeranerkennung!$C$12="",Fächeranerkennung!$C$11="",Fächeranerkennung!$E$13=""),"",IF(ISERROR($L$4),"",CHOOSE($L$4,'Module PO2019'!B11,'Module Wirting PO2019'!B11,'Module PO2016'!B11,'Module Master PO2019'!B11)))</f>
        <v>5</v>
      </c>
      <c r="C11" s="49" t="str">
        <f>IF(OR(Fächeranerkennung!$C$12="",Fächeranerkennung!$C$11="",Fächeranerkennung!$E$13=""),"",IF(ISERROR($L$4),"",CHOOSE($L$4,'Module PO2019'!C11,'Module Wirting PO2019'!C11,'Module PO2016'!C11,'Module Master PO2019'!C11)))</f>
        <v>MP</v>
      </c>
      <c r="D11" s="49" t="str">
        <f>IF(OR(Fächeranerkennung!$C$12="",Fächeranerkennung!$C$11="",Fächeranerkennung!$E$13=""),"",IF(ISERROR($L$4),"",CHOOSE($L$4,'Module PO2019'!D11,'Module Wirting PO2019'!D11,'Module PO2016'!D11,'Module Master PO2019'!D11)))</f>
        <v>J</v>
      </c>
      <c r="E11" s="49" t="str">
        <f>IF(OR(Fächeranerkennung!$C$12="",Fächeranerkennung!$C$11="",Fächeranerkennung!$E$13=""),"",IF(ISERROR($L$4),"",CHOOSE($L$4,'Module PO2019'!E11,'Module Wirting PO2019'!E11,'Module PO2016'!E11,'Module Master PO2019'!E11)))</f>
        <v>W</v>
      </c>
      <c r="F11" s="49">
        <f>IF(OR(Fächeranerkennung!$C$12="",Fächeranerkennung!$C$11="",Fächeranerkennung!$E$13=""),"",IF(ISERROR($L$4),"",CHOOSE($L$4,'Module PO2019'!F11,'Module Wirting PO2019'!F11,'Module PO2016'!F11,'Module Master PO2019'!F11)))</f>
        <v>4</v>
      </c>
      <c r="G11" s="49" t="str">
        <f>IF(OR(Fächeranerkennung!$C$12="",Fächeranerkennung!$C$11="",Fächeranerkennung!$E$13=""),"",IF(ISERROR($L$4),"",CHOOSE($L$4,'Module PO2019'!G11,'Module Wirting PO2019'!G11,'Module PO2016'!G11,'Module Master PO2019'!G11)))</f>
        <v>Haffert</v>
      </c>
      <c r="H11" s="49" t="str">
        <f>IF(OR(Fächeranerkennung!$C$12="",Fächeranerkennung!$C$11="",Fächeranerkennung!$E$13=""),"",IF(ISERROR($L$4),"",CHOOSE($L$4,'Module PO2019'!H11,'Module Wirting PO2019'!H11,'Module PO2016'!H11,'Module Master PO2019'!H11)))</f>
        <v>andreas.haffert@hs-bochum.de</v>
      </c>
      <c r="J11" s="190"/>
      <c r="K11" s="120"/>
      <c r="L11" s="122"/>
      <c r="N11" s="49" t="str">
        <f>IF(Fächeranerkennung!$E$13="","Erst PO-Version wählen",IF(IF(AND(Fächeranerkennung!$E$13=2019,Fächeranerkennung!$C$12="Master"),'Module Master PO2019'!N11,IF(AND(Fächeranerkennung!$E$13=2016,Fächeranerkennung!$C$12="Bachelor"),'Module PO2016'!N13,IF(AND(Fächeranerkennung!$E$13=2019,Fächeranerkennung!$C$12="Bachelor"),'Module PO2019'!N11,"")))="","",IF(AND(Fächeranerkennung!$E$13=2019,Fächeranerkennung!$C$12="Master"),'Module Master PO2019'!N11,IF(AND(Fächeranerkennung!$E$13=2016,Fächeranerkennung!$C$12="Bachelor"),'Module PO2016'!N13,IF(AND(Fächeranerkennung!$E$13=2019,Fächeranerkennung!$C$12="Bachelor"),'Module PO2019'!N11,"")))))</f>
        <v>Werkstofftechnik 1</v>
      </c>
    </row>
    <row r="12" spans="1:14" x14ac:dyDescent="0.45">
      <c r="A12" s="49" t="str">
        <f>IF(OR(Fächeranerkennung!$C$12="",Fächeranerkennung!$C$11="",Fächeranerkennung!$E$13=""),"Erst PO-Version, Studiengang und Abschluss wählen",IF(ISERROR($L$4),"Diese Kombination aus PO-Version, Studiengang und Abschluss ist nicht hinterlegt, bitte korrigieren",CHOOSE($L$4,'Module PO2019'!A12,'Module Wirting PO2019'!A12,'Module PO2016'!A12,'Module Master PO2019'!A12)))</f>
        <v>CAE / FEM</v>
      </c>
      <c r="B12" s="49">
        <f>IF(OR(Fächeranerkennung!$C$12="",Fächeranerkennung!$C$11="",Fächeranerkennung!$E$13=""),"",IF(ISERROR($L$4),"",CHOOSE($L$4,'Module PO2019'!B12,'Module Wirting PO2019'!B12,'Module PO2016'!B12,'Module Master PO2019'!B12)))</f>
        <v>5</v>
      </c>
      <c r="C12" s="49" t="str">
        <f>IF(OR(Fächeranerkennung!$C$12="",Fächeranerkennung!$C$11="",Fächeranerkennung!$E$13=""),"",IF(ISERROR($L$4),"",CHOOSE($L$4,'Module PO2019'!C12,'Module Wirting PO2019'!C12,'Module PO2016'!C12,'Module Master PO2019'!C12)))</f>
        <v>MP</v>
      </c>
      <c r="D12" s="49" t="str">
        <f>IF(OR(Fächeranerkennung!$C$12="",Fächeranerkennung!$C$11="",Fächeranerkennung!$E$13=""),"",IF(ISERROR($L$4),"",CHOOSE($L$4,'Module PO2019'!D12,'Module Wirting PO2019'!D12,'Module PO2016'!D12,'Module Master PO2019'!D12)))</f>
        <v>J</v>
      </c>
      <c r="E12" s="49" t="str">
        <f>IF(OR(Fächeranerkennung!$C$12="",Fächeranerkennung!$C$11="",Fächeranerkennung!$E$13=""),"",IF(ISERROR($L$4),"",CHOOSE($L$4,'Module PO2019'!E12,'Module Wirting PO2019'!E12,'Module PO2016'!E12,'Module Master PO2019'!E12)))</f>
        <v>W</v>
      </c>
      <c r="F12" s="49">
        <f>IF(OR(Fächeranerkennung!$C$12="",Fächeranerkennung!$C$11="",Fächeranerkennung!$E$13=""),"",IF(ISERROR($L$4),"",CHOOSE($L$4,'Module PO2019'!F12,'Module Wirting PO2019'!F12,'Module PO2016'!F12,'Module Master PO2019'!F12)))</f>
        <v>6</v>
      </c>
      <c r="G12" s="49" t="str">
        <f>IF(OR(Fächeranerkennung!$C$12="",Fächeranerkennung!$C$11="",Fächeranerkennung!$E$13=""),"",IF(ISERROR($L$4),"",CHOOSE($L$4,'Module PO2019'!G12,'Module Wirting PO2019'!G12,'Module PO2016'!G12,'Module Master PO2019'!G12)))</f>
        <v>Feldermann</v>
      </c>
      <c r="H12" s="49" t="str">
        <f>IF(OR(Fächeranerkennung!$C$12="",Fächeranerkennung!$C$11="",Fächeranerkennung!$E$13=""),"",IF(ISERROR($L$4),"",CHOOSE($L$4,'Module PO2019'!H12,'Module Wirting PO2019'!H12,'Module PO2016'!H12,'Module Master PO2019'!H12)))</f>
        <v>jens.feldermann@hs-bochum.de</v>
      </c>
      <c r="N12" s="49" t="str">
        <f>IF(Fächeranerkennung!$E$13="","Erst PO-Version wählen",IF(IF(AND(Fächeranerkennung!$E$13=2019,Fächeranerkennung!$C$12="Master"),'Module Master PO2019'!N12,IF(AND(Fächeranerkennung!$E$13=2016,Fächeranerkennung!$C$12="Bachelor"),'Module PO2016'!N14,IF(AND(Fächeranerkennung!$E$13=2019,Fächeranerkennung!$C$12="Bachelor"),'Module PO2019'!N12,"")))="","",IF(AND(Fächeranerkennung!$E$13=2019,Fächeranerkennung!$C$12="Master"),'Module Master PO2019'!N12,IF(AND(Fächeranerkennung!$E$13=2016,Fächeranerkennung!$C$12="Bachelor"),'Module PO2016'!N14,IF(AND(Fächeranerkennung!$E$13=2019,Fächeranerkennung!$C$12="Bachelor"),'Module PO2019'!N12,"")))))</f>
        <v>Dynamik</v>
      </c>
    </row>
    <row r="13" spans="1:14" x14ac:dyDescent="0.45">
      <c r="A13" s="49" t="str">
        <f>IF(OR(Fächeranerkennung!$C$12="",Fächeranerkennung!$C$11="",Fächeranerkennung!$E$13=""),"Erst PO-Version, Studiengang und Abschluss wählen",IF(ISERROR($L$4),"Diese Kombination aus PO-Version, Studiengang und Abschluss ist nicht hinterlegt, bitte korrigieren",CHOOSE($L$4,'Module PO2019'!A13,'Module Wirting PO2019'!A13,'Module PO2016'!A13,'Module Master PO2019'!A13)))</f>
        <v>Cyber physical systems</v>
      </c>
      <c r="B13" s="49">
        <f>IF(OR(Fächeranerkennung!$C$12="",Fächeranerkennung!$C$11="",Fächeranerkennung!$E$13=""),"",IF(ISERROR($L$4),"",CHOOSE($L$4,'Module PO2019'!B13,'Module Wirting PO2019'!B13,'Module PO2016'!B13,'Module Master PO2019'!B13)))</f>
        <v>5</v>
      </c>
      <c r="C13" s="49" t="str">
        <f>IF(OR(Fächeranerkennung!$C$12="",Fächeranerkennung!$C$11="",Fächeranerkennung!$E$13=""),"",IF(ISERROR($L$4),"",CHOOSE($L$4,'Module PO2019'!C13,'Module Wirting PO2019'!C13,'Module PO2016'!C13,'Module Master PO2019'!C13)))</f>
        <v>MP</v>
      </c>
      <c r="D13" s="49" t="str">
        <f>IF(OR(Fächeranerkennung!$C$12="",Fächeranerkennung!$C$11="",Fächeranerkennung!$E$13=""),"",IF(ISERROR($L$4),"",CHOOSE($L$4,'Module PO2019'!D13,'Module Wirting PO2019'!D13,'Module PO2016'!D13,'Module Master PO2019'!D13)))</f>
        <v>J</v>
      </c>
      <c r="E13" s="49" t="str">
        <f>IF(OR(Fächeranerkennung!$C$12="",Fächeranerkennung!$C$11="",Fächeranerkennung!$E$13=""),"",IF(ISERROR($L$4),"",CHOOSE($L$4,'Module PO2019'!E13,'Module Wirting PO2019'!E13,'Module PO2016'!E13,'Module Master PO2019'!E13)))</f>
        <v>W</v>
      </c>
      <c r="F13" s="49">
        <f>IF(OR(Fächeranerkennung!$C$12="",Fächeranerkennung!$C$11="",Fächeranerkennung!$E$13=""),"",IF(ISERROR($L$4),"",CHOOSE($L$4,'Module PO2019'!F13,'Module Wirting PO2019'!F13,'Module PO2016'!F13,'Module Master PO2019'!F13)))</f>
        <v>5</v>
      </c>
      <c r="G13" s="49" t="str">
        <f>IF(OR(Fächeranerkennung!$C$12="",Fächeranerkennung!$C$11="",Fächeranerkennung!$E$13=""),"",IF(ISERROR($L$4),"",CHOOSE($L$4,'Module PO2019'!G13,'Module Wirting PO2019'!G13,'Module PO2016'!G13,'Module Master PO2019'!G13)))</f>
        <v>Schilberg</v>
      </c>
      <c r="H13" s="49" t="str">
        <f>IF(OR(Fächeranerkennung!$C$12="",Fächeranerkennung!$C$11="",Fächeranerkennung!$E$13=""),"",IF(ISERROR($L$4),"",CHOOSE($L$4,'Module PO2019'!H13,'Module Wirting PO2019'!H13,'Module PO2016'!H13,'Module Master PO2019'!H13)))</f>
        <v>daniel.schilberg@hs-bochum.de</v>
      </c>
      <c r="N13" s="49" t="str">
        <f>IF(Fächeranerkennung!$E$13="","Erst PO-Version wählen",IF(IF(AND(Fächeranerkennung!$E$13=2019,Fächeranerkennung!$C$12="Master"),'Module Master PO2019'!N13,IF(AND(Fächeranerkennung!$E$13=2016,Fächeranerkennung!$C$12="Bachelor"),'Module PO2016'!N15,IF(AND(Fächeranerkennung!$E$13=2019,Fächeranerkennung!$C$12="Bachelor"),'Module PO2019'!N13,"")))="","",IF(AND(Fächeranerkennung!$E$13=2019,Fächeranerkennung!$C$12="Master"),'Module Master PO2019'!N13,IF(AND(Fächeranerkennung!$E$13=2016,Fächeranerkennung!$C$12="Bachelor"),'Module PO2016'!N15,IF(AND(Fächeranerkennung!$E$13=2019,Fächeranerkennung!$C$12="Bachelor"),'Module PO2019'!N13,"")))))</f>
        <v>Technisches Englisch</v>
      </c>
    </row>
    <row r="14" spans="1:14" x14ac:dyDescent="0.45">
      <c r="A14" s="49" t="str">
        <f>IF(OR(Fächeranerkennung!$C$12="",Fächeranerkennung!$C$11="",Fächeranerkennung!$E$13=""),"Erst PO-Version, Studiengang und Abschluss wählen",IF(ISERROR($L$4),"Diese Kombination aus PO-Version, Studiengang und Abschluss ist nicht hinterlegt, bitte korrigieren",CHOOSE($L$4,'Module PO2019'!A14,'Module Wirting PO2019'!A14,'Module PO2016'!A14,'Module Master PO2019'!A14)))</f>
        <v>Dynamik</v>
      </c>
      <c r="B14" s="49">
        <f>IF(OR(Fächeranerkennung!$C$12="",Fächeranerkennung!$C$11="",Fächeranerkennung!$E$13=""),"",IF(ISERROR($L$4),"",CHOOSE($L$4,'Module PO2019'!B14,'Module Wirting PO2019'!B14,'Module PO2016'!B14,'Module Master PO2019'!B14)))</f>
        <v>5</v>
      </c>
      <c r="C14" s="49" t="str">
        <f>IF(OR(Fächeranerkennung!$C$12="",Fächeranerkennung!$C$11="",Fächeranerkennung!$E$13=""),"",IF(ISERROR($L$4),"",CHOOSE($L$4,'Module PO2019'!C14,'Module Wirting PO2019'!C14,'Module PO2016'!C14,'Module Master PO2019'!C14)))</f>
        <v>MP</v>
      </c>
      <c r="D14" s="49" t="str">
        <f>IF(OR(Fächeranerkennung!$C$12="",Fächeranerkennung!$C$11="",Fächeranerkennung!$E$13=""),"",IF(ISERROR($L$4),"",CHOOSE($L$4,'Module PO2019'!D14,'Module Wirting PO2019'!D14,'Module PO2016'!D14,'Module Master PO2019'!D14)))</f>
        <v>J</v>
      </c>
      <c r="E14" s="49" t="str">
        <f>IF(OR(Fächeranerkennung!$C$12="",Fächeranerkennung!$C$11="",Fächeranerkennung!$E$13=""),"",IF(ISERROR($L$4),"",CHOOSE($L$4,'Module PO2019'!E14,'Module Wirting PO2019'!E14,'Module PO2016'!E14,'Module Master PO2019'!E14)))</f>
        <v>P</v>
      </c>
      <c r="F14" s="49">
        <f>IF(OR(Fächeranerkennung!$C$12="",Fächeranerkennung!$C$11="",Fächeranerkennung!$E$13=""),"",IF(ISERROR($L$4),"",CHOOSE($L$4,'Module PO2019'!F14,'Module Wirting PO2019'!F14,'Module PO2016'!F14,'Module Master PO2019'!F14)))</f>
        <v>3</v>
      </c>
      <c r="G14" s="49" t="str">
        <f>IF(OR(Fächeranerkennung!$C$12="",Fächeranerkennung!$C$11="",Fächeranerkennung!$E$13=""),"",IF(ISERROR($L$4),"",CHOOSE($L$4,'Module PO2019'!G14,'Module Wirting PO2019'!G14,'Module PO2016'!G14,'Module Master PO2019'!G14)))</f>
        <v>I. Müller</v>
      </c>
      <c r="H14" s="49" t="str">
        <f>IF(OR(Fächeranerkennung!$C$12="",Fächeranerkennung!$C$11="",Fächeranerkennung!$E$13=""),"",IF(ISERROR($L$4),"",CHOOSE($L$4,'Module PO2019'!H14,'Module Wirting PO2019'!H14,'Module PO2016'!H14,'Module Master PO2019'!H14)))</f>
        <v>Inka.Mueller@hs-bochum.de</v>
      </c>
    </row>
    <row r="15" spans="1:14" x14ac:dyDescent="0.45">
      <c r="A15" s="49" t="str">
        <f>IF(OR(Fächeranerkennung!$C$12="",Fächeranerkennung!$C$11="",Fächeranerkennung!$E$13=""),"Erst PO-Version, Studiengang und Abschluss wählen",IF(ISERROR($L$4),"Diese Kombination aus PO-Version, Studiengang und Abschluss ist nicht hinterlegt, bitte korrigieren",CHOOSE($L$4,'Module PO2019'!A15,'Module Wirting PO2019'!A15,'Module PO2016'!A15,'Module Master PO2019'!A15)))</f>
        <v>Elektrotechnik</v>
      </c>
      <c r="B15" s="49">
        <f>IF(OR(Fächeranerkennung!$C$12="",Fächeranerkennung!$C$11="",Fächeranerkennung!$E$13=""),"",IF(ISERROR($L$4),"",CHOOSE($L$4,'Module PO2019'!B15,'Module Wirting PO2019'!B15,'Module PO2016'!B15,'Module Master PO2019'!B15)))</f>
        <v>5</v>
      </c>
      <c r="C15" s="49" t="str">
        <f>IF(OR(Fächeranerkennung!$C$12="",Fächeranerkennung!$C$11="",Fächeranerkennung!$E$13=""),"",IF(ISERROR($L$4),"",CHOOSE($L$4,'Module PO2019'!C15,'Module Wirting PO2019'!C15,'Module PO2016'!C15,'Module Master PO2019'!C15)))</f>
        <v>MP</v>
      </c>
      <c r="D15" s="49" t="str">
        <f>IF(OR(Fächeranerkennung!$C$12="",Fächeranerkennung!$C$11="",Fächeranerkennung!$E$13=""),"",IF(ISERROR($L$4),"",CHOOSE($L$4,'Module PO2019'!D15,'Module Wirting PO2019'!D15,'Module PO2016'!D15,'Module Master PO2019'!D15)))</f>
        <v>J</v>
      </c>
      <c r="E15" s="49" t="str">
        <f>IF(OR(Fächeranerkennung!$C$12="",Fächeranerkennung!$C$11="",Fächeranerkennung!$E$13=""),"",IF(ISERROR($L$4),"",CHOOSE($L$4,'Module PO2019'!E15,'Module Wirting PO2019'!E15,'Module PO2016'!E15,'Module Master PO2019'!E15)))</f>
        <v>P</v>
      </c>
      <c r="F15" s="49">
        <f>IF(OR(Fächeranerkennung!$C$12="",Fächeranerkennung!$C$11="",Fächeranerkennung!$E$13=""),"",IF(ISERROR($L$4),"",CHOOSE($L$4,'Module PO2019'!F15,'Module Wirting PO2019'!F15,'Module PO2016'!F15,'Module Master PO2019'!F15)))</f>
        <v>2</v>
      </c>
      <c r="G15" s="49" t="str">
        <f>IF(OR(Fächeranerkennung!$C$12="",Fächeranerkennung!$C$11="",Fächeranerkennung!$E$13=""),"",IF(ISERROR($L$4),"",CHOOSE($L$4,'Module PO2019'!G15,'Module Wirting PO2019'!G15,'Module PO2016'!G15,'Module Master PO2019'!G15)))</f>
        <v>Bosselmann</v>
      </c>
      <c r="H15" s="49" t="str">
        <f>IF(OR(Fächeranerkennung!$C$12="",Fächeranerkennung!$C$11="",Fächeranerkennung!$E$13=""),"",IF(ISERROR($L$4),"",CHOOSE($L$4,'Module PO2019'!H15,'Module Wirting PO2019'!H15,'Module PO2016'!H15,'Module Master PO2019'!H15)))</f>
        <v>patrick.bosselmann@hs-bochum.de</v>
      </c>
    </row>
    <row r="16" spans="1:14" x14ac:dyDescent="0.45">
      <c r="A16" s="49" t="str">
        <f>IF(OR(Fächeranerkennung!$C$12="",Fächeranerkennung!$C$11="",Fächeranerkennung!$E$13=""),"Erst PO-Version, Studiengang und Abschluss wählen",IF(ISERROR($L$4),"Diese Kombination aus PO-Version, Studiengang und Abschluss ist nicht hinterlegt, bitte korrigieren",CHOOSE($L$4,'Module PO2019'!A16,'Module Wirting PO2019'!A16,'Module PO2016'!A16,'Module Master PO2019'!A16)))</f>
        <v>Energieerzeugung und Energieversorgung</v>
      </c>
      <c r="B16" s="49">
        <f>IF(OR(Fächeranerkennung!$C$12="",Fächeranerkennung!$C$11="",Fächeranerkennung!$E$13=""),"",IF(ISERROR($L$4),"",CHOOSE($L$4,'Module PO2019'!B16,'Module Wirting PO2019'!B16,'Module PO2016'!B16,'Module Master PO2019'!B16)))</f>
        <v>5</v>
      </c>
      <c r="C16" s="49" t="str">
        <f>IF(OR(Fächeranerkennung!$C$12="",Fächeranerkennung!$C$11="",Fächeranerkennung!$E$13=""),"",IF(ISERROR($L$4),"",CHOOSE($L$4,'Module PO2019'!C16,'Module Wirting PO2019'!C16,'Module PO2016'!C16,'Module Master PO2019'!C16)))</f>
        <v>MP</v>
      </c>
      <c r="D16" s="49" t="str">
        <f>IF(OR(Fächeranerkennung!$C$12="",Fächeranerkennung!$C$11="",Fächeranerkennung!$E$13=""),"",IF(ISERROR($L$4),"",CHOOSE($L$4,'Module PO2019'!D16,'Module Wirting PO2019'!D16,'Module PO2016'!D16,'Module Master PO2019'!D16)))</f>
        <v>J</v>
      </c>
      <c r="E16" s="49" t="str">
        <f>IF(OR(Fächeranerkennung!$C$12="",Fächeranerkennung!$C$11="",Fächeranerkennung!$E$13=""),"",IF(ISERROR($L$4),"",CHOOSE($L$4,'Module PO2019'!E16,'Module Wirting PO2019'!E16,'Module PO2016'!E16,'Module Master PO2019'!E16)))</f>
        <v>W</v>
      </c>
      <c r="F16" s="49">
        <f>IF(OR(Fächeranerkennung!$C$12="",Fächeranerkennung!$C$11="",Fächeranerkennung!$E$13=""),"",IF(ISERROR($L$4),"",CHOOSE($L$4,'Module PO2019'!F16,'Module Wirting PO2019'!F16,'Module PO2016'!F16,'Module Master PO2019'!F16)))</f>
        <v>5</v>
      </c>
      <c r="G16" s="49" t="str">
        <f>IF(OR(Fächeranerkennung!$C$12="",Fächeranerkennung!$C$11="",Fächeranerkennung!$E$13=""),"",IF(ISERROR($L$4),"",CHOOSE($L$4,'Module PO2019'!G16,'Module Wirting PO2019'!G16,'Module PO2016'!G16,'Module Master PO2019'!G16)))</f>
        <v>Lipphardt</v>
      </c>
      <c r="H16" s="49" t="str">
        <f>IF(OR(Fächeranerkennung!$C$12="",Fächeranerkennung!$C$11="",Fächeranerkennung!$E$13=""),"",IF(ISERROR($L$4),"",CHOOSE($L$4,'Module PO2019'!H16,'Module Wirting PO2019'!H16,'Module PO2016'!H16,'Module Master PO2019'!H16)))</f>
        <v>goetz.lipphardt@hs-bochum.de</v>
      </c>
    </row>
    <row r="17" spans="1:8" x14ac:dyDescent="0.45">
      <c r="A17" s="49" t="str">
        <f>IF(OR(Fächeranerkennung!$C$12="",Fächeranerkennung!$C$11="",Fächeranerkennung!$E$13=""),"Erst PO-Version, Studiengang und Abschluss wählen",IF(ISERROR($L$4),"Diese Kombination aus PO-Version, Studiengang und Abschluss ist nicht hinterlegt, bitte korrigieren",CHOOSE($L$4,'Module PO2019'!A17,'Module Wirting PO2019'!A17,'Module PO2016'!A17,'Module Master PO2019'!A17)))</f>
        <v>Energiespeicher und Energiemanagement</v>
      </c>
      <c r="B17" s="49">
        <f>IF(OR(Fächeranerkennung!$C$12="",Fächeranerkennung!$C$11="",Fächeranerkennung!$E$13=""),"",IF(ISERROR($L$4),"",CHOOSE($L$4,'Module PO2019'!B17,'Module Wirting PO2019'!B17,'Module PO2016'!B17,'Module Master PO2019'!B17)))</f>
        <v>5</v>
      </c>
      <c r="C17" s="49" t="str">
        <f>IF(OR(Fächeranerkennung!$C$12="",Fächeranerkennung!$C$11="",Fächeranerkennung!$E$13=""),"",IF(ISERROR($L$4),"",CHOOSE($L$4,'Module PO2019'!C17,'Module Wirting PO2019'!C17,'Module PO2016'!C17,'Module Master PO2019'!C17)))</f>
        <v>MP</v>
      </c>
      <c r="D17" s="49" t="str">
        <f>IF(OR(Fächeranerkennung!$C$12="",Fächeranerkennung!$C$11="",Fächeranerkennung!$E$13=""),"",IF(ISERROR($L$4),"",CHOOSE($L$4,'Module PO2019'!D17,'Module Wirting PO2019'!D17,'Module PO2016'!D17,'Module Master PO2019'!D17)))</f>
        <v>J</v>
      </c>
      <c r="E17" s="49" t="str">
        <f>IF(OR(Fächeranerkennung!$C$12="",Fächeranerkennung!$C$11="",Fächeranerkennung!$E$13=""),"",IF(ISERROR($L$4),"",CHOOSE($L$4,'Module PO2019'!E17,'Module Wirting PO2019'!E17,'Module PO2016'!E17,'Module Master PO2019'!E17)))</f>
        <v>W</v>
      </c>
      <c r="F17" s="49">
        <f>IF(OR(Fächeranerkennung!$C$12="",Fächeranerkennung!$C$11="",Fächeranerkennung!$E$13=""),"",IF(ISERROR($L$4),"",CHOOSE($L$4,'Module PO2019'!F17,'Module Wirting PO2019'!F17,'Module PO2016'!F17,'Module Master PO2019'!F17)))</f>
        <v>5</v>
      </c>
      <c r="G17" s="49" t="str">
        <f>IF(OR(Fächeranerkennung!$C$12="",Fächeranerkennung!$C$11="",Fächeranerkennung!$E$13=""),"",IF(ISERROR($L$4),"",CHOOSE($L$4,'Module PO2019'!G17,'Module Wirting PO2019'!G17,'Module PO2016'!G17,'Module Master PO2019'!G17)))</f>
        <v>NN</v>
      </c>
      <c r="H17" s="49">
        <f>IF(OR(Fächeranerkennung!$C$12="",Fächeranerkennung!$C$11="",Fächeranerkennung!$E$13=""),"",IF(ISERROR($L$4),"",CHOOSE($L$4,'Module PO2019'!H17,'Module Wirting PO2019'!H17,'Module PO2016'!H17,'Module Master PO2019'!H17)))</f>
        <v>0</v>
      </c>
    </row>
    <row r="18" spans="1:8" x14ac:dyDescent="0.45">
      <c r="A18" s="49" t="str">
        <f>IF(OR(Fächeranerkennung!$C$12="",Fächeranerkennung!$C$11="",Fächeranerkennung!$E$13=""),"Erst PO-Version, Studiengang und Abschluss wählen",IF(ISERROR($L$4),"Diese Kombination aus PO-Version, Studiengang und Abschluss ist nicht hinterlegt, bitte korrigieren",CHOOSE($L$4,'Module PO2019'!A18,'Module Wirting PO2019'!A18,'Module PO2016'!A18,'Module Master PO2019'!A18)))</f>
        <v>Energietechnik 1</v>
      </c>
      <c r="B18" s="49">
        <f>IF(OR(Fächeranerkennung!$C$12="",Fächeranerkennung!$C$11="",Fächeranerkennung!$E$13=""),"",IF(ISERROR($L$4),"",CHOOSE($L$4,'Module PO2019'!B18,'Module Wirting PO2019'!B18,'Module PO2016'!B18,'Module Master PO2019'!B18)))</f>
        <v>5</v>
      </c>
      <c r="C18" s="49" t="str">
        <f>IF(OR(Fächeranerkennung!$C$12="",Fächeranerkennung!$C$11="",Fächeranerkennung!$E$13=""),"",IF(ISERROR($L$4),"",CHOOSE($L$4,'Module PO2019'!C18,'Module Wirting PO2019'!C18,'Module PO2016'!C18,'Module Master PO2019'!C18)))</f>
        <v>MP</v>
      </c>
      <c r="D18" s="49" t="str">
        <f>IF(OR(Fächeranerkennung!$C$12="",Fächeranerkennung!$C$11="",Fächeranerkennung!$E$13=""),"",IF(ISERROR($L$4),"",CHOOSE($L$4,'Module PO2019'!D18,'Module Wirting PO2019'!D18,'Module PO2016'!D18,'Module Master PO2019'!D18)))</f>
        <v>J</v>
      </c>
      <c r="E18" s="49" t="str">
        <f>IF(OR(Fächeranerkennung!$C$12="",Fächeranerkennung!$C$11="",Fächeranerkennung!$E$13=""),"",IF(ISERROR($L$4),"",CHOOSE($L$4,'Module PO2019'!E18,'Module Wirting PO2019'!E18,'Module PO2016'!E18,'Module Master PO2019'!E18)))</f>
        <v>W</v>
      </c>
      <c r="F18" s="49">
        <f>IF(OR(Fächeranerkennung!$C$12="",Fächeranerkennung!$C$11="",Fächeranerkennung!$E$13=""),"",IF(ISERROR($L$4),"",CHOOSE($L$4,'Module PO2019'!F18,'Module Wirting PO2019'!F18,'Module PO2016'!F18,'Module Master PO2019'!F18)))</f>
        <v>5</v>
      </c>
      <c r="G18" s="49" t="str">
        <f>IF(OR(Fächeranerkennung!$C$12="",Fächeranerkennung!$C$11="",Fächeranerkennung!$E$13=""),"",IF(ISERROR($L$4),"",CHOOSE($L$4,'Module PO2019'!G18,'Module Wirting PO2019'!G18,'Module PO2016'!G18,'Module Master PO2019'!G18)))</f>
        <v>Gerber</v>
      </c>
      <c r="H18" s="49" t="str">
        <f>IF(OR(Fächeranerkennung!$C$12="",Fächeranerkennung!$C$11="",Fächeranerkennung!$E$13=""),"",IF(ISERROR($L$4),"",CHOOSE($L$4,'Module PO2019'!H18,'Module Wirting PO2019'!H18,'Module PO2016'!H18,'Module Master PO2019'!H18)))</f>
        <v>mandy.gerber@hs-bochum.de</v>
      </c>
    </row>
    <row r="19" spans="1:8" x14ac:dyDescent="0.45">
      <c r="A19" s="49" t="str">
        <f>IF(OR(Fächeranerkennung!$C$12="",Fächeranerkennung!$C$11="",Fächeranerkennung!$E$13=""),"Erst PO-Version, Studiengang und Abschluss wählen",IF(ISERROR($L$4),"Diese Kombination aus PO-Version, Studiengang und Abschluss ist nicht hinterlegt, bitte korrigieren",CHOOSE($L$4,'Module PO2019'!A19,'Module Wirting PO2019'!A19,'Module PO2016'!A19,'Module Master PO2019'!A19)))</f>
        <v>Energietechnik 2 - Erneuerbare Energien u Energievers.</v>
      </c>
      <c r="B19" s="49">
        <f>IF(OR(Fächeranerkennung!$C$12="",Fächeranerkennung!$C$11="",Fächeranerkennung!$E$13=""),"",IF(ISERROR($L$4),"",CHOOSE($L$4,'Module PO2019'!B19,'Module Wirting PO2019'!B19,'Module PO2016'!B19,'Module Master PO2019'!B19)))</f>
        <v>5</v>
      </c>
      <c r="C19" s="49" t="str">
        <f>IF(OR(Fächeranerkennung!$C$12="",Fächeranerkennung!$C$11="",Fächeranerkennung!$E$13=""),"",IF(ISERROR($L$4),"",CHOOSE($L$4,'Module PO2019'!C19,'Module Wirting PO2019'!C19,'Module PO2016'!C19,'Module Master PO2019'!C19)))</f>
        <v>MP</v>
      </c>
      <c r="D19" s="49" t="str">
        <f>IF(OR(Fächeranerkennung!$C$12="",Fächeranerkennung!$C$11="",Fächeranerkennung!$E$13=""),"",IF(ISERROR($L$4),"",CHOOSE($L$4,'Module PO2019'!D19,'Module Wirting PO2019'!D19,'Module PO2016'!D19,'Module Master PO2019'!D19)))</f>
        <v>N</v>
      </c>
      <c r="E19" s="49" t="str">
        <f>IF(OR(Fächeranerkennung!$C$12="",Fächeranerkennung!$C$11="",Fächeranerkennung!$E$13=""),"",IF(ISERROR($L$4),"",CHOOSE($L$4,'Module PO2019'!E19,'Module Wirting PO2019'!E19,'Module PO2016'!E19,'Module Master PO2019'!E19)))</f>
        <v>W</v>
      </c>
      <c r="F19" s="49">
        <f>IF(OR(Fächeranerkennung!$C$12="",Fächeranerkennung!$C$11="",Fächeranerkennung!$E$13=""),"",IF(ISERROR($L$4),"",CHOOSE($L$4,'Module PO2019'!F19,'Module Wirting PO2019'!F19,'Module PO2016'!F19,'Module Master PO2019'!F19)))</f>
        <v>4</v>
      </c>
      <c r="G19" s="49" t="str">
        <f>IF(OR(Fächeranerkennung!$C$12="",Fächeranerkennung!$C$11="",Fächeranerkennung!$E$13=""),"",IF(ISERROR($L$4),"",CHOOSE($L$4,'Module PO2019'!G19,'Module Wirting PO2019'!G19,'Module PO2016'!G19,'Module Master PO2019'!G19)))</f>
        <v>Welsch</v>
      </c>
      <c r="H19" s="49" t="str">
        <f>IF(OR(Fächeranerkennung!$C$12="",Fächeranerkennung!$C$11="",Fächeranerkennung!$E$13=""),"",IF(ISERROR($L$4),"",CHOOSE($L$4,'Module PO2019'!H19,'Module Wirting PO2019'!H19,'Module PO2016'!H19,'Module Master PO2019'!H19)))</f>
        <v>bastian.welsch@hs-bochum.de</v>
      </c>
    </row>
    <row r="20" spans="1:8" x14ac:dyDescent="0.45">
      <c r="A20" s="49" t="str">
        <f>IF(OR(Fächeranerkennung!$C$12="",Fächeranerkennung!$C$11="",Fächeranerkennung!$E$13=""),"Erst PO-Version, Studiengang und Abschluss wählen",IF(ISERROR($L$4),"Diese Kombination aus PO-Version, Studiengang und Abschluss ist nicht hinterlegt, bitte korrigieren",CHOOSE($L$4,'Module PO2019'!A20,'Module Wirting PO2019'!A20,'Module PO2016'!A20,'Module Master PO2019'!A20)))</f>
        <v>Enterprise Ressource Planing</v>
      </c>
      <c r="B20" s="49">
        <f>IF(OR(Fächeranerkennung!$C$12="",Fächeranerkennung!$C$11="",Fächeranerkennung!$E$13=""),"",IF(ISERROR($L$4),"",CHOOSE($L$4,'Module PO2019'!B20,'Module Wirting PO2019'!B20,'Module PO2016'!B20,'Module Master PO2019'!B20)))</f>
        <v>5</v>
      </c>
      <c r="C20" s="49" t="str">
        <f>IF(OR(Fächeranerkennung!$C$12="",Fächeranerkennung!$C$11="",Fächeranerkennung!$E$13=""),"",IF(ISERROR($L$4),"",CHOOSE($L$4,'Module PO2019'!C20,'Module Wirting PO2019'!C20,'Module PO2016'!C20,'Module Master PO2019'!C20)))</f>
        <v>MP</v>
      </c>
      <c r="D20" s="49" t="str">
        <f>IF(OR(Fächeranerkennung!$C$12="",Fächeranerkennung!$C$11="",Fächeranerkennung!$E$13=""),"",IF(ISERROR($L$4),"",CHOOSE($L$4,'Module PO2019'!D20,'Module Wirting PO2019'!D20,'Module PO2016'!D20,'Module Master PO2019'!D20)))</f>
        <v>J</v>
      </c>
      <c r="E20" s="49" t="str">
        <f>IF(OR(Fächeranerkennung!$C$12="",Fächeranerkennung!$C$11="",Fächeranerkennung!$E$13=""),"",IF(ISERROR($L$4),"",CHOOSE($L$4,'Module PO2019'!E20,'Module Wirting PO2019'!E20,'Module PO2016'!E20,'Module Master PO2019'!E20)))</f>
        <v>W</v>
      </c>
      <c r="F20" s="49">
        <f>IF(OR(Fächeranerkennung!$C$12="",Fächeranerkennung!$C$11="",Fächeranerkennung!$E$13=""),"",IF(ISERROR($L$4),"",CHOOSE($L$4,'Module PO2019'!F20,'Module Wirting PO2019'!F20,'Module PO2016'!F20,'Module Master PO2019'!F20)))</f>
        <v>4</v>
      </c>
      <c r="G20" s="49" t="str">
        <f>IF(OR(Fächeranerkennung!$C$12="",Fächeranerkennung!$C$11="",Fächeranerkennung!$E$13=""),"",IF(ISERROR($L$4),"",CHOOSE($L$4,'Module PO2019'!G20,'Module Wirting PO2019'!G20,'Module PO2016'!G20,'Module Master PO2019'!G20)))</f>
        <v>Eder</v>
      </c>
      <c r="H20" s="49" t="str">
        <f>IF(OR(Fächeranerkennung!$C$12="",Fächeranerkennung!$C$11="",Fächeranerkennung!$E$13=""),"",IF(ISERROR($L$4),"",CHOOSE($L$4,'Module PO2019'!H20,'Module Wirting PO2019'!H20,'Module PO2016'!H20,'Module Master PO2019'!H20)))</f>
        <v>thomas.eder@hs-bochum.de</v>
      </c>
    </row>
    <row r="21" spans="1:8" x14ac:dyDescent="0.45">
      <c r="A21" s="49" t="str">
        <f>IF(OR(Fächeranerkennung!$C$12="",Fächeranerkennung!$C$11="",Fächeranerkennung!$E$13=""),"Erst PO-Version, Studiengang und Abschluss wählen",IF(ISERROR($L$4),"Diese Kombination aus PO-Version, Studiengang und Abschluss ist nicht hinterlegt, bitte korrigieren",CHOOSE($L$4,'Module PO2019'!A21,'Module Wirting PO2019'!A21,'Module PO2016'!A21,'Module Master PO2019'!A21)))</f>
        <v>Entwicklungsprojekt</v>
      </c>
      <c r="B21" s="49">
        <f>IF(OR(Fächeranerkennung!$C$12="",Fächeranerkennung!$C$11="",Fächeranerkennung!$E$13=""),"",IF(ISERROR($L$4),"",CHOOSE($L$4,'Module PO2019'!B21,'Module Wirting PO2019'!B21,'Module PO2016'!B21,'Module Master PO2019'!B21)))</f>
        <v>5</v>
      </c>
      <c r="C21" s="49" t="str">
        <f>IF(OR(Fächeranerkennung!$C$12="",Fächeranerkennung!$C$11="",Fächeranerkennung!$E$13=""),"",IF(ISERROR($L$4),"",CHOOSE($L$4,'Module PO2019'!C21,'Module Wirting PO2019'!C21,'Module PO2016'!C21,'Module Master PO2019'!C21)))</f>
        <v>MP</v>
      </c>
      <c r="D21" s="49" t="str">
        <f>IF(OR(Fächeranerkennung!$C$12="",Fächeranerkennung!$C$11="",Fächeranerkennung!$E$13=""),"",IF(ISERROR($L$4),"",CHOOSE($L$4,'Module PO2019'!D21,'Module Wirting PO2019'!D21,'Module PO2016'!D21,'Module Master PO2019'!D21)))</f>
        <v>N</v>
      </c>
      <c r="E21" s="49" t="str">
        <f>IF(OR(Fächeranerkennung!$C$12="",Fächeranerkennung!$C$11="",Fächeranerkennung!$E$13=""),"",IF(ISERROR($L$4),"",CHOOSE($L$4,'Module PO2019'!E21,'Module Wirting PO2019'!E21,'Module PO2016'!E21,'Module Master PO2019'!E21)))</f>
        <v>P</v>
      </c>
      <c r="F21" s="49">
        <f>IF(OR(Fächeranerkennung!$C$12="",Fächeranerkennung!$C$11="",Fächeranerkennung!$E$13=""),"",IF(ISERROR($L$4),"",CHOOSE($L$4,'Module PO2019'!F21,'Module Wirting PO2019'!F21,'Module PO2016'!F21,'Module Master PO2019'!F21)))</f>
        <v>6</v>
      </c>
      <c r="G21" s="49" t="str">
        <f>IF(OR(Fächeranerkennung!$C$12="",Fächeranerkennung!$C$11="",Fächeranerkennung!$E$13=""),"",IF(ISERROR($L$4),"",CHOOSE($L$4,'Module PO2019'!G21,'Module Wirting PO2019'!G21,'Module PO2016'!G21,'Module Master PO2019'!G21)))</f>
        <v>X</v>
      </c>
      <c r="H21" s="49">
        <f>IF(OR(Fächeranerkennung!$C$12="",Fächeranerkennung!$C$11="",Fächeranerkennung!$E$13=""),"",IF(ISERROR($L$4),"",CHOOSE($L$4,'Module PO2019'!H21,'Module Wirting PO2019'!H21,'Module PO2016'!H21,'Module Master PO2019'!H21)))</f>
        <v>0</v>
      </c>
    </row>
    <row r="22" spans="1:8" x14ac:dyDescent="0.45">
      <c r="A22" s="49" t="str">
        <f>IF(OR(Fächeranerkennung!$C$12="",Fächeranerkennung!$C$11="",Fächeranerkennung!$E$13=""),"Erst PO-Version, Studiengang und Abschluss wählen",IF(ISERROR($L$4),"Diese Kombination aus PO-Version, Studiengang und Abschluss ist nicht hinterlegt, bitte korrigieren",CHOOSE($L$4,'Module PO2019'!A22,'Module Wirting PO2019'!A22,'Module PO2016'!A22,'Module Master PO2019'!A22)))</f>
        <v>Fabrikplanung u. Simulation</v>
      </c>
      <c r="B22" s="49">
        <f>IF(OR(Fächeranerkennung!$C$12="",Fächeranerkennung!$C$11="",Fächeranerkennung!$E$13=""),"",IF(ISERROR($L$4),"",CHOOSE($L$4,'Module PO2019'!B22,'Module Wirting PO2019'!B22,'Module PO2016'!B22,'Module Master PO2019'!B22)))</f>
        <v>5</v>
      </c>
      <c r="C22" s="49" t="str">
        <f>IF(OR(Fächeranerkennung!$C$12="",Fächeranerkennung!$C$11="",Fächeranerkennung!$E$13=""),"",IF(ISERROR($L$4),"",CHOOSE($L$4,'Module PO2019'!C22,'Module Wirting PO2019'!C22,'Module PO2016'!C22,'Module Master PO2019'!C22)))</f>
        <v>MP</v>
      </c>
      <c r="D22" s="49" t="str">
        <f>IF(OR(Fächeranerkennung!$C$12="",Fächeranerkennung!$C$11="",Fächeranerkennung!$E$13=""),"",IF(ISERROR($L$4),"",CHOOSE($L$4,'Module PO2019'!D22,'Module Wirting PO2019'!D22,'Module PO2016'!D22,'Module Master PO2019'!D22)))</f>
        <v>J</v>
      </c>
      <c r="E22" s="49" t="str">
        <f>IF(OR(Fächeranerkennung!$C$12="",Fächeranerkennung!$C$11="",Fächeranerkennung!$E$13=""),"",IF(ISERROR($L$4),"",CHOOSE($L$4,'Module PO2019'!E22,'Module Wirting PO2019'!E22,'Module PO2016'!E22,'Module Master PO2019'!E22)))</f>
        <v>W</v>
      </c>
      <c r="F22" s="49">
        <f>IF(OR(Fächeranerkennung!$C$12="",Fächeranerkennung!$C$11="",Fächeranerkennung!$E$13=""),"",IF(ISERROR($L$4),"",CHOOSE($L$4,'Module PO2019'!F22,'Module Wirting PO2019'!F22,'Module PO2016'!F22,'Module Master PO2019'!F22)))</f>
        <v>6</v>
      </c>
      <c r="G22" s="49" t="str">
        <f>IF(OR(Fächeranerkennung!$C$12="",Fächeranerkennung!$C$11="",Fächeranerkennung!$E$13=""),"",IF(ISERROR($L$4),"",CHOOSE($L$4,'Module PO2019'!G22,'Module Wirting PO2019'!G22,'Module PO2016'!G22,'Module Master PO2019'!G22)))</f>
        <v>Kröger</v>
      </c>
      <c r="H22" s="49" t="str">
        <f>IF(OR(Fächeranerkennung!$C$12="",Fächeranerkennung!$C$11="",Fächeranerkennung!$E$13=""),"",IF(ISERROR($L$4),"",CHOOSE($L$4,'Module PO2019'!H22,'Module Wirting PO2019'!H22,'Module PO2016'!H22,'Module Master PO2019'!H22)))</f>
        <v>Marcus.Kroeger@hs-bochum.de</v>
      </c>
    </row>
    <row r="23" spans="1:8" x14ac:dyDescent="0.45">
      <c r="A23" s="49" t="str">
        <f>IF(OR(Fächeranerkennung!$C$12="",Fächeranerkennung!$C$11="",Fächeranerkennung!$E$13=""),"Erst PO-Version, Studiengang und Abschluss wählen",IF(ISERROR($L$4),"Diese Kombination aus PO-Version, Studiengang und Abschluss ist nicht hinterlegt, bitte korrigieren",CHOOSE($L$4,'Module PO2019'!A23,'Module Wirting PO2019'!A23,'Module PO2016'!A23,'Module Master PO2019'!A23)))</f>
        <v>Fertigungsmesstechnik</v>
      </c>
      <c r="B23" s="49">
        <f>IF(OR(Fächeranerkennung!$C$12="",Fächeranerkennung!$C$11="",Fächeranerkennung!$E$13=""),"",IF(ISERROR($L$4),"",CHOOSE($L$4,'Module PO2019'!B23,'Module Wirting PO2019'!B23,'Module PO2016'!B23,'Module Master PO2019'!B23)))</f>
        <v>5</v>
      </c>
      <c r="C23" s="49" t="str">
        <f>IF(OR(Fächeranerkennung!$C$12="",Fächeranerkennung!$C$11="",Fächeranerkennung!$E$13=""),"",IF(ISERROR($L$4),"",CHOOSE($L$4,'Module PO2019'!C23,'Module Wirting PO2019'!C23,'Module PO2016'!C23,'Module Master PO2019'!C23)))</f>
        <v>MP</v>
      </c>
      <c r="D23" s="49" t="str">
        <f>IF(OR(Fächeranerkennung!$C$12="",Fächeranerkennung!$C$11="",Fächeranerkennung!$E$13=""),"",IF(ISERROR($L$4),"",CHOOSE($L$4,'Module PO2019'!D23,'Module Wirting PO2019'!D23,'Module PO2016'!D23,'Module Master PO2019'!D23)))</f>
        <v>J</v>
      </c>
      <c r="E23" s="49" t="str">
        <f>IF(OR(Fächeranerkennung!$C$12="",Fächeranerkennung!$C$11="",Fächeranerkennung!$E$13=""),"",IF(ISERROR($L$4),"",CHOOSE($L$4,'Module PO2019'!E23,'Module Wirting PO2019'!E23,'Module PO2016'!E23,'Module Master PO2019'!E23)))</f>
        <v>W</v>
      </c>
      <c r="F23" s="49">
        <f>IF(OR(Fächeranerkennung!$C$12="",Fächeranerkennung!$C$11="",Fächeranerkennung!$E$13=""),"",IF(ISERROR($L$4),"",CHOOSE($L$4,'Module PO2019'!F23,'Module Wirting PO2019'!F23,'Module PO2016'!F23,'Module Master PO2019'!F23)))</f>
        <v>6</v>
      </c>
      <c r="G23" s="49" t="str">
        <f>IF(OR(Fächeranerkennung!$C$12="",Fächeranerkennung!$C$11="",Fächeranerkennung!$E$13=""),"",IF(ISERROR($L$4),"",CHOOSE($L$4,'Module PO2019'!G23,'Module Wirting PO2019'!G23,'Module PO2016'!G23,'Module Master PO2019'!G23)))</f>
        <v>Sinnemann</v>
      </c>
      <c r="H23" s="49" t="str">
        <f>IF(OR(Fächeranerkennung!$C$12="",Fächeranerkennung!$C$11="",Fächeranerkennung!$E$13=""),"",IF(ISERROR($L$4),"",CHOOSE($L$4,'Module PO2019'!H23,'Module Wirting PO2019'!H23,'Module PO2016'!H23,'Module Master PO2019'!H23)))</f>
        <v>Jannis.Sinnemann@hs-bochum.de</v>
      </c>
    </row>
    <row r="24" spans="1:8" x14ac:dyDescent="0.45">
      <c r="A24" s="49" t="str">
        <f>IF(OR(Fächeranerkennung!$C$12="",Fächeranerkennung!$C$11="",Fächeranerkennung!$E$13=""),"Erst PO-Version, Studiengang und Abschluss wählen",IF(ISERROR($L$4),"Diese Kombination aus PO-Version, Studiengang und Abschluss ist nicht hinterlegt, bitte korrigieren",CHOOSE($L$4,'Module PO2019'!A24,'Module Wirting PO2019'!A24,'Module PO2016'!A24,'Module Master PO2019'!A24)))</f>
        <v>Fertigungsplanung</v>
      </c>
      <c r="B24" s="49">
        <f>IF(OR(Fächeranerkennung!$C$12="",Fächeranerkennung!$C$11="",Fächeranerkennung!$E$13=""),"",IF(ISERROR($L$4),"",CHOOSE($L$4,'Module PO2019'!B24,'Module Wirting PO2019'!B24,'Module PO2016'!B24,'Module Master PO2019'!B24)))</f>
        <v>5</v>
      </c>
      <c r="C24" s="49" t="str">
        <f>IF(OR(Fächeranerkennung!$C$12="",Fächeranerkennung!$C$11="",Fächeranerkennung!$E$13=""),"",IF(ISERROR($L$4),"",CHOOSE($L$4,'Module PO2019'!C24,'Module Wirting PO2019'!C24,'Module PO2016'!C24,'Module Master PO2019'!C24)))</f>
        <v>MP</v>
      </c>
      <c r="D24" s="49" t="str">
        <f>IF(OR(Fächeranerkennung!$C$12="",Fächeranerkennung!$C$11="",Fächeranerkennung!$E$13=""),"",IF(ISERROR($L$4),"",CHOOSE($L$4,'Module PO2019'!D24,'Module Wirting PO2019'!D24,'Module PO2016'!D24,'Module Master PO2019'!D24)))</f>
        <v>J</v>
      </c>
      <c r="E24" s="49" t="str">
        <f>IF(OR(Fächeranerkennung!$C$12="",Fächeranerkennung!$C$11="",Fächeranerkennung!$E$13=""),"",IF(ISERROR($L$4),"",CHOOSE($L$4,'Module PO2019'!E24,'Module Wirting PO2019'!E24,'Module PO2016'!E24,'Module Master PO2019'!E24)))</f>
        <v>W</v>
      </c>
      <c r="F24" s="49">
        <f>IF(OR(Fächeranerkennung!$C$12="",Fächeranerkennung!$C$11="",Fächeranerkennung!$E$13=""),"",IF(ISERROR($L$4),"",CHOOSE($L$4,'Module PO2019'!F24,'Module Wirting PO2019'!F24,'Module PO2016'!F24,'Module Master PO2019'!F24)))</f>
        <v>5</v>
      </c>
      <c r="G24" s="49" t="str">
        <f>IF(OR(Fächeranerkennung!$C$12="",Fächeranerkennung!$C$11="",Fächeranerkennung!$E$13=""),"",IF(ISERROR($L$4),"",CHOOSE($L$4,'Module PO2019'!G24,'Module Wirting PO2019'!G24,'Module PO2016'!G24,'Module Master PO2019'!G24)))</f>
        <v>Kröger</v>
      </c>
      <c r="H24" s="49" t="str">
        <f>IF(OR(Fächeranerkennung!$C$12="",Fächeranerkennung!$C$11="",Fächeranerkennung!$E$13=""),"",IF(ISERROR($L$4),"",CHOOSE($L$4,'Module PO2019'!H24,'Module Wirting PO2019'!H24,'Module PO2016'!H24,'Module Master PO2019'!H24)))</f>
        <v>Marcus.Kroeger@hs-bochum.de</v>
      </c>
    </row>
    <row r="25" spans="1:8" x14ac:dyDescent="0.45">
      <c r="A25" s="49" t="str">
        <f>IF(OR(Fächeranerkennung!$C$12="",Fächeranerkennung!$C$11="",Fächeranerkennung!$E$13=""),"Erst PO-Version, Studiengang und Abschluss wählen",IF(ISERROR($L$4),"Diese Kombination aus PO-Version, Studiengang und Abschluss ist nicht hinterlegt, bitte korrigieren",CHOOSE($L$4,'Module PO2019'!A25,'Module Wirting PO2019'!A25,'Module PO2016'!A25,'Module Master PO2019'!A25)))</f>
        <v>Fertigungsverfahren</v>
      </c>
      <c r="B25" s="49">
        <f>IF(OR(Fächeranerkennung!$C$12="",Fächeranerkennung!$C$11="",Fächeranerkennung!$E$13=""),"",IF(ISERROR($L$4),"",CHOOSE($L$4,'Module PO2019'!B25,'Module Wirting PO2019'!B25,'Module PO2016'!B25,'Module Master PO2019'!B25)))</f>
        <v>5</v>
      </c>
      <c r="C25" s="49" t="str">
        <f>IF(OR(Fächeranerkennung!$C$12="",Fächeranerkennung!$C$11="",Fächeranerkennung!$E$13=""),"",IF(ISERROR($L$4),"",CHOOSE($L$4,'Module PO2019'!C25,'Module Wirting PO2019'!C25,'Module PO2016'!C25,'Module Master PO2019'!C25)))</f>
        <v>MP</v>
      </c>
      <c r="D25" s="49" t="str">
        <f>IF(OR(Fächeranerkennung!$C$12="",Fächeranerkennung!$C$11="",Fächeranerkennung!$E$13=""),"",IF(ISERROR($L$4),"",CHOOSE($L$4,'Module PO2019'!D25,'Module Wirting PO2019'!D25,'Module PO2016'!D25,'Module Master PO2019'!D25)))</f>
        <v>J</v>
      </c>
      <c r="E25" s="49" t="str">
        <f>IF(OR(Fächeranerkennung!$C$12="",Fächeranerkennung!$C$11="",Fächeranerkennung!$E$13=""),"",IF(ISERROR($L$4),"",CHOOSE($L$4,'Module PO2019'!E25,'Module Wirting PO2019'!E25,'Module PO2016'!E25,'Module Master PO2019'!E25)))</f>
        <v>P</v>
      </c>
      <c r="F25" s="49">
        <f>IF(OR(Fächeranerkennung!$C$12="",Fächeranerkennung!$C$11="",Fächeranerkennung!$E$13=""),"",IF(ISERROR($L$4),"",CHOOSE($L$4,'Module PO2019'!F25,'Module Wirting PO2019'!F25,'Module PO2016'!F25,'Module Master PO2019'!F25)))</f>
        <v>3</v>
      </c>
      <c r="G25" s="49" t="str">
        <f>IF(OR(Fächeranerkennung!$C$12="",Fächeranerkennung!$C$11="",Fächeranerkennung!$E$13=""),"",IF(ISERROR($L$4),"",CHOOSE($L$4,'Module PO2019'!G25,'Module Wirting PO2019'!G25,'Module PO2016'!G25,'Module Master PO2019'!G25)))</f>
        <v>Sinnemann</v>
      </c>
      <c r="H25" s="49" t="str">
        <f>IF(OR(Fächeranerkennung!$C$12="",Fächeranerkennung!$C$11="",Fächeranerkennung!$E$13=""),"",IF(ISERROR($L$4),"",CHOOSE($L$4,'Module PO2019'!H25,'Module Wirting PO2019'!H25,'Module PO2016'!H25,'Module Master PO2019'!H25)))</f>
        <v>Jannis.Sinnemann@hs-bochum.de</v>
      </c>
    </row>
    <row r="26" spans="1:8" x14ac:dyDescent="0.45">
      <c r="A26" s="49" t="str">
        <f>IF(OR(Fächeranerkennung!$C$12="",Fächeranerkennung!$C$11="",Fächeranerkennung!$E$13=""),"Erst PO-Version, Studiengang und Abschluss wählen",IF(ISERROR($L$4),"Diese Kombination aus PO-Version, Studiengang und Abschluss ist nicht hinterlegt, bitte korrigieren",CHOOSE($L$4,'Module PO2019'!A26,'Module Wirting PO2019'!A26,'Module PO2016'!A26,'Module Master PO2019'!A26)))</f>
        <v>Fluidmechanik</v>
      </c>
      <c r="B26" s="49">
        <f>IF(OR(Fächeranerkennung!$C$12="",Fächeranerkennung!$C$11="",Fächeranerkennung!$E$13=""),"",IF(ISERROR($L$4),"",CHOOSE($L$4,'Module PO2019'!B26,'Module Wirting PO2019'!B26,'Module PO2016'!B26,'Module Master PO2019'!B26)))</f>
        <v>5</v>
      </c>
      <c r="C26" s="49" t="str">
        <f>IF(OR(Fächeranerkennung!$C$12="",Fächeranerkennung!$C$11="",Fächeranerkennung!$E$13=""),"",IF(ISERROR($L$4),"",CHOOSE($L$4,'Module PO2019'!C26,'Module Wirting PO2019'!C26,'Module PO2016'!C26,'Module Master PO2019'!C26)))</f>
        <v>MP</v>
      </c>
      <c r="D26" s="49" t="str">
        <f>IF(OR(Fächeranerkennung!$C$12="",Fächeranerkennung!$C$11="",Fächeranerkennung!$E$13=""),"",IF(ISERROR($L$4),"",CHOOSE($L$4,'Module PO2019'!D26,'Module Wirting PO2019'!D26,'Module PO2016'!D26,'Module Master PO2019'!D26)))</f>
        <v>J</v>
      </c>
      <c r="E26" s="49" t="str">
        <f>IF(OR(Fächeranerkennung!$C$12="",Fächeranerkennung!$C$11="",Fächeranerkennung!$E$13=""),"",IF(ISERROR($L$4),"",CHOOSE($L$4,'Module PO2019'!E26,'Module Wirting PO2019'!E26,'Module PO2016'!E26,'Module Master PO2019'!E26)))</f>
        <v>P</v>
      </c>
      <c r="F26" s="49">
        <f>IF(OR(Fächeranerkennung!$C$12="",Fächeranerkennung!$C$11="",Fächeranerkennung!$E$13=""),"",IF(ISERROR($L$4),"",CHOOSE($L$4,'Module PO2019'!F26,'Module Wirting PO2019'!F26,'Module PO2016'!F26,'Module Master PO2019'!F26)))</f>
        <v>3</v>
      </c>
      <c r="G26" s="49" t="str">
        <f>IF(OR(Fächeranerkennung!$C$12="",Fächeranerkennung!$C$11="",Fächeranerkennung!$E$13=""),"",IF(ISERROR($L$4),"",CHOOSE($L$4,'Module PO2019'!G26,'Module Wirting PO2019'!G26,'Module PO2016'!G26,'Module Master PO2019'!G26)))</f>
        <v>Lindken</v>
      </c>
      <c r="H26" s="49" t="str">
        <f>IF(OR(Fächeranerkennung!$C$12="",Fächeranerkennung!$C$11="",Fächeranerkennung!$E$13=""),"",IF(ISERROR($L$4),"",CHOOSE($L$4,'Module PO2019'!H26,'Module Wirting PO2019'!H26,'Module PO2016'!H26,'Module Master PO2019'!H26)))</f>
        <v>ralph.lindken@hs-bochum.de</v>
      </c>
    </row>
    <row r="27" spans="1:8" x14ac:dyDescent="0.45">
      <c r="A27" s="49" t="str">
        <f>IF(OR(Fächeranerkennung!$C$12="",Fächeranerkennung!$C$11="",Fächeranerkennung!$E$13=""),"Erst PO-Version, Studiengang und Abschluss wählen",IF(ISERROR($L$4),"Diese Kombination aus PO-Version, Studiengang und Abschluss ist nicht hinterlegt, bitte korrigieren",CHOOSE($L$4,'Module PO2019'!A27,'Module Wirting PO2019'!A27,'Module PO2016'!A27,'Module Master PO2019'!A27)))</f>
        <v>Fluidtechnik</v>
      </c>
      <c r="B27" s="49">
        <f>IF(OR(Fächeranerkennung!$C$12="",Fächeranerkennung!$C$11="",Fächeranerkennung!$E$13=""),"",IF(ISERROR($L$4),"",CHOOSE($L$4,'Module PO2019'!B27,'Module Wirting PO2019'!B27,'Module PO2016'!B27,'Module Master PO2019'!B27)))</f>
        <v>5</v>
      </c>
      <c r="C27" s="49" t="str">
        <f>IF(OR(Fächeranerkennung!$C$12="",Fächeranerkennung!$C$11="",Fächeranerkennung!$E$13=""),"",IF(ISERROR($L$4),"",CHOOSE($L$4,'Module PO2019'!C27,'Module Wirting PO2019'!C27,'Module PO2016'!C27,'Module Master PO2019'!C27)))</f>
        <v>MP</v>
      </c>
      <c r="D27" s="49" t="str">
        <f>IF(OR(Fächeranerkennung!$C$12="",Fächeranerkennung!$C$11="",Fächeranerkennung!$E$13=""),"",IF(ISERROR($L$4),"",CHOOSE($L$4,'Module PO2019'!D27,'Module Wirting PO2019'!D27,'Module PO2016'!D27,'Module Master PO2019'!D27)))</f>
        <v>J</v>
      </c>
      <c r="E27" s="49" t="str">
        <f>IF(OR(Fächeranerkennung!$C$12="",Fächeranerkennung!$C$11="",Fächeranerkennung!$E$13=""),"",IF(ISERROR($L$4),"",CHOOSE($L$4,'Module PO2019'!E27,'Module Wirting PO2019'!E27,'Module PO2016'!E27,'Module Master PO2019'!E27)))</f>
        <v>P</v>
      </c>
      <c r="F27" s="49">
        <f>IF(OR(Fächeranerkennung!$C$12="",Fächeranerkennung!$C$11="",Fächeranerkennung!$E$13=""),"",IF(ISERROR($L$4),"",CHOOSE($L$4,'Module PO2019'!F27,'Module Wirting PO2019'!F27,'Module PO2016'!F27,'Module Master PO2019'!F27)))</f>
        <v>4</v>
      </c>
      <c r="G27" s="49" t="str">
        <f>IF(OR(Fächeranerkennung!$C$12="",Fächeranerkennung!$C$11="",Fächeranerkennung!$E$13=""),"",IF(ISERROR($L$4),"",CHOOSE($L$4,'Module PO2019'!G27,'Module Wirting PO2019'!G27,'Module PO2016'!G27,'Module Master PO2019'!G27)))</f>
        <v>Nied- Menninger</v>
      </c>
      <c r="H27" s="49" t="str">
        <f>IF(OR(Fächeranerkennung!$C$12="",Fächeranerkennung!$C$11="",Fächeranerkennung!$E$13=""),"",IF(ISERROR($L$4),"",CHOOSE($L$4,'Module PO2019'!H27,'Module Wirting PO2019'!H27,'Module PO2016'!H27,'Module Master PO2019'!H27)))</f>
        <v>thomas.nied-menninger@hs-bochum.de</v>
      </c>
    </row>
    <row r="28" spans="1:8" x14ac:dyDescent="0.45">
      <c r="A28" s="49" t="str">
        <f>IF(OR(Fächeranerkennung!$C$12="",Fächeranerkennung!$C$11="",Fächeranerkennung!$E$13=""),"Erst PO-Version, Studiengang und Abschluss wählen",IF(ISERROR($L$4),"Diese Kombination aus PO-Version, Studiengang und Abschluss ist nicht hinterlegt, bitte korrigieren",CHOOSE($L$4,'Module PO2019'!A28,'Module Wirting PO2019'!A28,'Module PO2016'!A28,'Module Master PO2019'!A28)))</f>
        <v>Fortführung Entwicklungsprojekt</v>
      </c>
      <c r="B28" s="49">
        <f>IF(OR(Fächeranerkennung!$C$12="",Fächeranerkennung!$C$11="",Fächeranerkennung!$E$13=""),"",IF(ISERROR($L$4),"",CHOOSE($L$4,'Module PO2019'!B28,'Module Wirting PO2019'!B28,'Module PO2016'!B28,'Module Master PO2019'!B28)))</f>
        <v>5</v>
      </c>
      <c r="C28" s="49" t="str">
        <f>IF(OR(Fächeranerkennung!$C$12="",Fächeranerkennung!$C$11="",Fächeranerkennung!$E$13=""),"",IF(ISERROR($L$4),"",CHOOSE($L$4,'Module PO2019'!C28,'Module Wirting PO2019'!C28,'Module PO2016'!C28,'Module Master PO2019'!C28)))</f>
        <v>MP</v>
      </c>
      <c r="D28" s="49" t="str">
        <f>IF(OR(Fächeranerkennung!$C$12="",Fächeranerkennung!$C$11="",Fächeranerkennung!$E$13=""),"",IF(ISERROR($L$4),"",CHOOSE($L$4,'Module PO2019'!D28,'Module Wirting PO2019'!D28,'Module PO2016'!D28,'Module Master PO2019'!D28)))</f>
        <v>N</v>
      </c>
      <c r="E28" s="49" t="str">
        <f>IF(OR(Fächeranerkennung!$C$12="",Fächeranerkennung!$C$11="",Fächeranerkennung!$E$13=""),"",IF(ISERROR($L$4),"",CHOOSE($L$4,'Module PO2019'!E28,'Module Wirting PO2019'!E28,'Module PO2016'!E28,'Module Master PO2019'!E28)))</f>
        <v>W</v>
      </c>
      <c r="F28" s="49">
        <f>IF(OR(Fächeranerkennung!$C$12="",Fächeranerkennung!$C$11="",Fächeranerkennung!$E$13=""),"",IF(ISERROR($L$4),"",CHOOSE($L$4,'Module PO2019'!F28,'Module Wirting PO2019'!F28,'Module PO2016'!F28,'Module Master PO2019'!F28)))</f>
        <v>6</v>
      </c>
      <c r="G28" s="49" t="str">
        <f>IF(OR(Fächeranerkennung!$C$12="",Fächeranerkennung!$C$11="",Fächeranerkennung!$E$13=""),"",IF(ISERROR($L$4),"",CHOOSE($L$4,'Module PO2019'!G28,'Module Wirting PO2019'!G28,'Module PO2016'!G28,'Module Master PO2019'!G28)))</f>
        <v>X</v>
      </c>
      <c r="H28" s="49">
        <f>IF(OR(Fächeranerkennung!$C$12="",Fächeranerkennung!$C$11="",Fächeranerkennung!$E$13=""),"",IF(ISERROR($L$4),"",CHOOSE($L$4,'Module PO2019'!H28,'Module Wirting PO2019'!H28,'Module PO2016'!H28,'Module Master PO2019'!H28)))</f>
        <v>0</v>
      </c>
    </row>
    <row r="29" spans="1:8" x14ac:dyDescent="0.45">
      <c r="A29" s="49" t="str">
        <f>IF(OR(Fächeranerkennung!$C$12="",Fächeranerkennung!$C$11="",Fächeranerkennung!$E$13=""),"Erst PO-Version, Studiengang und Abschluss wählen",IF(ISERROR($L$4),"Diese Kombination aus PO-Version, Studiengang und Abschluss ist nicht hinterlegt, bitte korrigieren",CHOOSE($L$4,'Module PO2019'!A29,'Module Wirting PO2019'!A29,'Module PO2016'!A29,'Module Master PO2019'!A29)))</f>
        <v>Grundlagen der Elektromobilität</v>
      </c>
      <c r="B29" s="49">
        <f>IF(OR(Fächeranerkennung!$C$12="",Fächeranerkennung!$C$11="",Fächeranerkennung!$E$13=""),"",IF(ISERROR($L$4),"",CHOOSE($L$4,'Module PO2019'!B29,'Module Wirting PO2019'!B29,'Module PO2016'!B29,'Module Master PO2019'!B29)))</f>
        <v>5</v>
      </c>
      <c r="C29" s="49" t="str">
        <f>IF(OR(Fächeranerkennung!$C$12="",Fächeranerkennung!$C$11="",Fächeranerkennung!$E$13=""),"",IF(ISERROR($L$4),"",CHOOSE($L$4,'Module PO2019'!C29,'Module Wirting PO2019'!C29,'Module PO2016'!C29,'Module Master PO2019'!C29)))</f>
        <v>MP</v>
      </c>
      <c r="D29" s="49" t="str">
        <f>IF(OR(Fächeranerkennung!$C$12="",Fächeranerkennung!$C$11="",Fächeranerkennung!$E$13=""),"",IF(ISERROR($L$4),"",CHOOSE($L$4,'Module PO2019'!D29,'Module Wirting PO2019'!D29,'Module PO2016'!D29,'Module Master PO2019'!D29)))</f>
        <v>J</v>
      </c>
      <c r="E29" s="49" t="str">
        <f>IF(OR(Fächeranerkennung!$C$12="",Fächeranerkennung!$C$11="",Fächeranerkennung!$E$13=""),"",IF(ISERROR($L$4),"",CHOOSE($L$4,'Module PO2019'!E29,'Module Wirting PO2019'!E29,'Module PO2016'!E29,'Module Master PO2019'!E29)))</f>
        <v>W</v>
      </c>
      <c r="F29" s="49">
        <f>IF(OR(Fächeranerkennung!$C$12="",Fächeranerkennung!$C$11="",Fächeranerkennung!$E$13=""),"",IF(ISERROR($L$4),"",CHOOSE($L$4,'Module PO2019'!F29,'Module Wirting PO2019'!F29,'Module PO2016'!F29,'Module Master PO2019'!F29)))</f>
        <v>4</v>
      </c>
      <c r="G29" s="49" t="str">
        <f>IF(OR(Fächeranerkennung!$C$12="",Fächeranerkennung!$C$11="",Fächeranerkennung!$E$13=""),"",IF(ISERROR($L$4),"",CHOOSE($L$4,'Module PO2019'!G29,'Module Wirting PO2019'!G29,'Module PO2016'!G29,'Module Master PO2019'!G29)))</f>
        <v>Pautzke</v>
      </c>
      <c r="H29" s="49" t="str">
        <f>IF(OR(Fächeranerkennung!$C$12="",Fächeranerkennung!$C$11="",Fächeranerkennung!$E$13=""),"",IF(ISERROR($L$4),"",CHOOSE($L$4,'Module PO2019'!H29,'Module Wirting PO2019'!H29,'Module PO2016'!H29,'Module Master PO2019'!H29)))</f>
        <v>friedbert.pautzke@hs-bochum.de</v>
      </c>
    </row>
    <row r="30" spans="1:8" x14ac:dyDescent="0.45">
      <c r="A30" s="49" t="str">
        <f>IF(OR(Fächeranerkennung!$C$12="",Fächeranerkennung!$C$11="",Fächeranerkennung!$E$13=""),"Erst PO-Version, Studiengang und Abschluss wählen",IF(ISERROR($L$4),"Diese Kombination aus PO-Version, Studiengang und Abschluss ist nicht hinterlegt, bitte korrigieren",CHOOSE($L$4,'Module PO2019'!A30,'Module Wirting PO2019'!A30,'Module PO2016'!A30,'Module Master PO2019'!A30)))</f>
        <v>Grundlagen der Nachhaltigkeit</v>
      </c>
      <c r="B30" s="49">
        <f>IF(OR(Fächeranerkennung!$C$12="",Fächeranerkennung!$C$11="",Fächeranerkennung!$E$13=""),"",IF(ISERROR($L$4),"",CHOOSE($L$4,'Module PO2019'!B30,'Module Wirting PO2019'!B30,'Module PO2016'!B30,'Module Master PO2019'!B30)))</f>
        <v>5</v>
      </c>
      <c r="C30" s="49" t="str">
        <f>IF(OR(Fächeranerkennung!$C$12="",Fächeranerkennung!$C$11="",Fächeranerkennung!$E$13=""),"",IF(ISERROR($L$4),"",CHOOSE($L$4,'Module PO2019'!C30,'Module Wirting PO2019'!C30,'Module PO2016'!C30,'Module Master PO2019'!C30)))</f>
        <v>MP</v>
      </c>
      <c r="D30" s="49" t="str">
        <f>IF(OR(Fächeranerkennung!$C$12="",Fächeranerkennung!$C$11="",Fächeranerkennung!$E$13=""),"",IF(ISERROR($L$4),"",CHOOSE($L$4,'Module PO2019'!D30,'Module Wirting PO2019'!D30,'Module PO2016'!D30,'Module Master PO2019'!D30)))</f>
        <v>N</v>
      </c>
      <c r="E30" s="49" t="str">
        <f>IF(OR(Fächeranerkennung!$C$12="",Fächeranerkennung!$C$11="",Fächeranerkennung!$E$13=""),"",IF(ISERROR($L$4),"",CHOOSE($L$4,'Module PO2019'!E30,'Module Wirting PO2019'!E30,'Module PO2016'!E30,'Module Master PO2019'!E30)))</f>
        <v>P</v>
      </c>
      <c r="F30" s="49">
        <f>IF(OR(Fächeranerkennung!$C$12="",Fächeranerkennung!$C$11="",Fächeranerkennung!$E$13=""),"",IF(ISERROR($L$4),"",CHOOSE($L$4,'Module PO2019'!F30,'Module Wirting PO2019'!F30,'Module PO2016'!F30,'Module Master PO2019'!F30)))</f>
        <v>1</v>
      </c>
      <c r="G30" s="49" t="str">
        <f>IF(OR(Fächeranerkennung!$C$12="",Fächeranerkennung!$C$11="",Fächeranerkennung!$E$13=""),"",IF(ISERROR($L$4),"",CHOOSE($L$4,'Module PO2019'!G30,'Module Wirting PO2019'!G30,'Module PO2016'!G30,'Module Master PO2019'!G30)))</f>
        <v>NN</v>
      </c>
      <c r="H30" s="49">
        <f>IF(OR(Fächeranerkennung!$C$12="",Fächeranerkennung!$C$11="",Fächeranerkennung!$E$13=""),"",IF(ISERROR($L$4),"",CHOOSE($L$4,'Module PO2019'!H30,'Module Wirting PO2019'!H30,'Module PO2016'!H30,'Module Master PO2019'!H30)))</f>
        <v>0</v>
      </c>
    </row>
    <row r="31" spans="1:8" x14ac:dyDescent="0.45">
      <c r="A31" s="49" t="str">
        <f>IF(OR(Fächeranerkennung!$C$12="",Fächeranerkennung!$C$11="",Fächeranerkennung!$E$13=""),"Erst PO-Version, Studiengang und Abschluss wählen",IF(ISERROR($L$4),"Diese Kombination aus PO-Version, Studiengang und Abschluss ist nicht hinterlegt, bitte korrigieren",CHOOSE($L$4,'Module PO2019'!A31,'Module Wirting PO2019'!A31,'Module PO2016'!A31,'Module Master PO2019'!A31)))</f>
        <v>Grundlagen Produktdesign</v>
      </c>
      <c r="B31" s="49">
        <f>IF(OR(Fächeranerkennung!$C$12="",Fächeranerkennung!$C$11="",Fächeranerkennung!$E$13=""),"",IF(ISERROR($L$4),"",CHOOSE($L$4,'Module PO2019'!B31,'Module Wirting PO2019'!B31,'Module PO2016'!B31,'Module Master PO2019'!B31)))</f>
        <v>5</v>
      </c>
      <c r="C31" s="49" t="str">
        <f>IF(OR(Fächeranerkennung!$C$12="",Fächeranerkennung!$C$11="",Fächeranerkennung!$E$13=""),"",IF(ISERROR($L$4),"",CHOOSE($L$4,'Module PO2019'!C31,'Module Wirting PO2019'!C31,'Module PO2016'!C31,'Module Master PO2019'!C31)))</f>
        <v>MP</v>
      </c>
      <c r="D31" s="49" t="str">
        <f>IF(OR(Fächeranerkennung!$C$12="",Fächeranerkennung!$C$11="",Fächeranerkennung!$E$13=""),"",IF(ISERROR($L$4),"",CHOOSE($L$4,'Module PO2019'!D31,'Module Wirting PO2019'!D31,'Module PO2016'!D31,'Module Master PO2019'!D31)))</f>
        <v>J</v>
      </c>
      <c r="E31" s="49" t="str">
        <f>IF(OR(Fächeranerkennung!$C$12="",Fächeranerkennung!$C$11="",Fächeranerkennung!$E$13=""),"",IF(ISERROR($L$4),"",CHOOSE($L$4,'Module PO2019'!E31,'Module Wirting PO2019'!E31,'Module PO2016'!E31,'Module Master PO2019'!E31)))</f>
        <v>P</v>
      </c>
      <c r="F31" s="49">
        <f>IF(OR(Fächeranerkennung!$C$12="",Fächeranerkennung!$C$11="",Fächeranerkennung!$E$13=""),"",IF(ISERROR($L$4),"",CHOOSE($L$4,'Module PO2019'!F31,'Module Wirting PO2019'!F31,'Module PO2016'!F31,'Module Master PO2019'!F31)))</f>
        <v>2</v>
      </c>
      <c r="G31" s="49" t="str">
        <f>IF(OR(Fächeranerkennung!$C$12="",Fächeranerkennung!$C$11="",Fächeranerkennung!$E$13=""),"",IF(ISERROR($L$4),"",CHOOSE($L$4,'Module PO2019'!G31,'Module Wirting PO2019'!G31,'Module PO2016'!G31,'Module Master PO2019'!G31)))</f>
        <v>Richard</v>
      </c>
      <c r="H31" s="49" t="str">
        <f>IF(OR(Fächeranerkennung!$C$12="",Fächeranerkennung!$C$11="",Fächeranerkennung!$E$13=""),"",IF(ISERROR($L$4),"",CHOOSE($L$4,'Module PO2019'!H31,'Module Wirting PO2019'!H31,'Module PO2016'!H31,'Module Master PO2019'!H31)))</f>
        <v>tim.richard@hs-bochum.de</v>
      </c>
    </row>
    <row r="32" spans="1:8" x14ac:dyDescent="0.45">
      <c r="A32" s="49" t="str">
        <f>IF(OR(Fächeranerkennung!$C$12="",Fächeranerkennung!$C$11="",Fächeranerkennung!$E$13=""),"Erst PO-Version, Studiengang und Abschluss wählen",IF(ISERROR($L$4),"Diese Kombination aus PO-Version, Studiengang und Abschluss ist nicht hinterlegt, bitte korrigieren",CHOOSE($L$4,'Module PO2019'!A32,'Module Wirting PO2019'!A32,'Module PO2016'!A32,'Module Master PO2019'!A32)))</f>
        <v>Immissions/- Lärmschutz u. Luftschadstoffe</v>
      </c>
      <c r="B32" s="49">
        <f>IF(OR(Fächeranerkennung!$C$12="",Fächeranerkennung!$C$11="",Fächeranerkennung!$E$13=""),"",IF(ISERROR($L$4),"",CHOOSE($L$4,'Module PO2019'!B32,'Module Wirting PO2019'!B32,'Module PO2016'!B32,'Module Master PO2019'!B32)))</f>
        <v>5</v>
      </c>
      <c r="C32" s="49" t="str">
        <f>IF(OR(Fächeranerkennung!$C$12="",Fächeranerkennung!$C$11="",Fächeranerkennung!$E$13=""),"",IF(ISERROR($L$4),"",CHOOSE($L$4,'Module PO2019'!C32,'Module Wirting PO2019'!C32,'Module PO2016'!C32,'Module Master PO2019'!C32)))</f>
        <v>MP</v>
      </c>
      <c r="D32" s="49" t="str">
        <f>IF(OR(Fächeranerkennung!$C$12="",Fächeranerkennung!$C$11="",Fächeranerkennung!$E$13=""),"",IF(ISERROR($L$4),"",CHOOSE($L$4,'Module PO2019'!D32,'Module Wirting PO2019'!D32,'Module PO2016'!D32,'Module Master PO2019'!D32)))</f>
        <v>N</v>
      </c>
      <c r="E32" s="49" t="str">
        <f>IF(OR(Fächeranerkennung!$C$12="",Fächeranerkennung!$C$11="",Fächeranerkennung!$E$13=""),"",IF(ISERROR($L$4),"",CHOOSE($L$4,'Module PO2019'!E32,'Module Wirting PO2019'!E32,'Module PO2016'!E32,'Module Master PO2019'!E32)))</f>
        <v>W</v>
      </c>
      <c r="F32" s="49">
        <f>IF(OR(Fächeranerkennung!$C$12="",Fächeranerkennung!$C$11="",Fächeranerkennung!$E$13=""),"",IF(ISERROR($L$4),"",CHOOSE($L$4,'Module PO2019'!F32,'Module Wirting PO2019'!F32,'Module PO2016'!F32,'Module Master PO2019'!F32)))</f>
        <v>4</v>
      </c>
      <c r="G32" s="49" t="str">
        <f>IF(OR(Fächeranerkennung!$C$12="",Fächeranerkennung!$C$11="",Fächeranerkennung!$E$13=""),"",IF(ISERROR($L$4),"",CHOOSE($L$4,'Module PO2019'!G32,'Module Wirting PO2019'!G32,'Module PO2016'!G32,'Module Master PO2019'!G32)))</f>
        <v>Seipel</v>
      </c>
      <c r="H32" s="49" t="str">
        <f>IF(OR(Fächeranerkennung!$C$12="",Fächeranerkennung!$C$11="",Fächeranerkennung!$E$13=""),"",IF(ISERROR($L$4),"",CHOOSE($L$4,'Module PO2019'!H32,'Module Wirting PO2019'!H32,'Module PO2016'!H32,'Module Master PO2019'!H32)))</f>
        <v>sebastian.seipel@hs-bochum.de</v>
      </c>
    </row>
    <row r="33" spans="1:8" x14ac:dyDescent="0.45">
      <c r="A33" s="49" t="str">
        <f>IF(OR(Fächeranerkennung!$C$12="",Fächeranerkennung!$C$11="",Fächeranerkennung!$E$13=""),"Erst PO-Version, Studiengang und Abschluss wählen",IF(ISERROR($L$4),"Diese Kombination aus PO-Version, Studiengang und Abschluss ist nicht hinterlegt, bitte korrigieren",CHOOSE($L$4,'Module PO2019'!A33,'Module Wirting PO2019'!A33,'Module PO2016'!A33,'Module Master PO2019'!A33)))</f>
        <v>Informatik</v>
      </c>
      <c r="B33" s="49">
        <f>IF(OR(Fächeranerkennung!$C$12="",Fächeranerkennung!$C$11="",Fächeranerkennung!$E$13=""),"",IF(ISERROR($L$4),"",CHOOSE($L$4,'Module PO2019'!B33,'Module Wirting PO2019'!B33,'Module PO2016'!B33,'Module Master PO2019'!B33)))</f>
        <v>5</v>
      </c>
      <c r="C33" s="49" t="str">
        <f>IF(OR(Fächeranerkennung!$C$12="",Fächeranerkennung!$C$11="",Fächeranerkennung!$E$13=""),"",IF(ISERROR($L$4),"",CHOOSE($L$4,'Module PO2019'!C33,'Module Wirting PO2019'!C33,'Module PO2016'!C33,'Module Master PO2019'!C33)))</f>
        <v>MP</v>
      </c>
      <c r="D33" s="49" t="str">
        <f>IF(OR(Fächeranerkennung!$C$12="",Fächeranerkennung!$C$11="",Fächeranerkennung!$E$13=""),"",IF(ISERROR($L$4),"",CHOOSE($L$4,'Module PO2019'!D33,'Module Wirting PO2019'!D33,'Module PO2016'!D33,'Module Master PO2019'!D33)))</f>
        <v>J</v>
      </c>
      <c r="E33" s="49" t="str">
        <f>IF(OR(Fächeranerkennung!$C$12="",Fächeranerkennung!$C$11="",Fächeranerkennung!$E$13=""),"",IF(ISERROR($L$4),"",CHOOSE($L$4,'Module PO2019'!E33,'Module Wirting PO2019'!E33,'Module PO2016'!E33,'Module Master PO2019'!E33)))</f>
        <v>P</v>
      </c>
      <c r="F33" s="49">
        <f>IF(OR(Fächeranerkennung!$C$12="",Fächeranerkennung!$C$11="",Fächeranerkennung!$E$13=""),"",IF(ISERROR($L$4),"",CHOOSE($L$4,'Module PO2019'!F33,'Module Wirting PO2019'!F33,'Module PO2016'!F33,'Module Master PO2019'!F33)))</f>
        <v>1</v>
      </c>
      <c r="G33" s="49" t="str">
        <f>IF(OR(Fächeranerkennung!$C$12="",Fächeranerkennung!$C$11="",Fächeranerkennung!$E$13=""),"",IF(ISERROR($L$4),"",CHOOSE($L$4,'Module PO2019'!G33,'Module Wirting PO2019'!G33,'Module PO2016'!G33,'Module Master PO2019'!G33)))</f>
        <v>Eikelberg</v>
      </c>
      <c r="H33" s="49" t="str">
        <f>IF(OR(Fächeranerkennung!$C$12="",Fächeranerkennung!$C$11="",Fächeranerkennung!$E$13=""),"",IF(ISERROR($L$4),"",CHOOSE($L$4,'Module PO2019'!H33,'Module Wirting PO2019'!H33,'Module PO2016'!H33,'Module Master PO2019'!H33)))</f>
        <v>markus.eikelberg@hs-bochum.de</v>
      </c>
    </row>
    <row r="34" spans="1:8" x14ac:dyDescent="0.45">
      <c r="A34" s="49" t="str">
        <f>IF(OR(Fächeranerkennung!$C$12="",Fächeranerkennung!$C$11="",Fächeranerkennung!$E$13=""),"Erst PO-Version, Studiengang und Abschluss wählen",IF(ISERROR($L$4),"Diese Kombination aus PO-Version, Studiengang und Abschluss ist nicht hinterlegt, bitte korrigieren",CHOOSE($L$4,'Module PO2019'!A34,'Module Wirting PO2019'!A34,'Module PO2016'!A34,'Module Master PO2019'!A34)))</f>
        <v>Konstruktionstechnik</v>
      </c>
      <c r="B34" s="49">
        <f>IF(OR(Fächeranerkennung!$C$12="",Fächeranerkennung!$C$11="",Fächeranerkennung!$E$13=""),"",IF(ISERROR($L$4),"",CHOOSE($L$4,'Module PO2019'!B34,'Module Wirting PO2019'!B34,'Module PO2016'!B34,'Module Master PO2019'!B34)))</f>
        <v>5</v>
      </c>
      <c r="C34" s="49" t="str">
        <f>IF(OR(Fächeranerkennung!$C$12="",Fächeranerkennung!$C$11="",Fächeranerkennung!$E$13=""),"",IF(ISERROR($L$4),"",CHOOSE($L$4,'Module PO2019'!C34,'Module Wirting PO2019'!C34,'Module PO2016'!C34,'Module Master PO2019'!C34)))</f>
        <v>MP</v>
      </c>
      <c r="D34" s="49" t="str">
        <f>IF(OR(Fächeranerkennung!$C$12="",Fächeranerkennung!$C$11="",Fächeranerkennung!$E$13=""),"",IF(ISERROR($L$4),"",CHOOSE($L$4,'Module PO2019'!D34,'Module Wirting PO2019'!D34,'Module PO2016'!D34,'Module Master PO2019'!D34)))</f>
        <v>J</v>
      </c>
      <c r="E34" s="49" t="str">
        <f>IF(OR(Fächeranerkennung!$C$12="",Fächeranerkennung!$C$11="",Fächeranerkennung!$E$13=""),"",IF(ISERROR($L$4),"",CHOOSE($L$4,'Module PO2019'!E34,'Module Wirting PO2019'!E34,'Module PO2016'!E34,'Module Master PO2019'!E34)))</f>
        <v>W</v>
      </c>
      <c r="F34" s="49">
        <f>IF(OR(Fächeranerkennung!$C$12="",Fächeranerkennung!$C$11="",Fächeranerkennung!$E$13=""),"",IF(ISERROR($L$4),"",CHOOSE($L$4,'Module PO2019'!F34,'Module Wirting PO2019'!F34,'Module PO2016'!F34,'Module Master PO2019'!F34)))</f>
        <v>5</v>
      </c>
      <c r="G34" s="49" t="str">
        <f>IF(OR(Fächeranerkennung!$C$12="",Fächeranerkennung!$C$11="",Fächeranerkennung!$E$13=""),"",IF(ISERROR($L$4),"",CHOOSE($L$4,'Module PO2019'!G34,'Module Wirting PO2019'!G34,'Module PO2016'!G34,'Module Master PO2019'!G34)))</f>
        <v>Lützig</v>
      </c>
      <c r="H34" s="49" t="str">
        <f>IF(OR(Fächeranerkennung!$C$12="",Fächeranerkennung!$C$11="",Fächeranerkennung!$E$13=""),"",IF(ISERROR($L$4),"",CHOOSE($L$4,'Module PO2019'!H34,'Module Wirting PO2019'!H34,'Module PO2016'!H34,'Module Master PO2019'!H34)))</f>
        <v>guenter.luetzig@hs-bochum.de</v>
      </c>
    </row>
    <row r="35" spans="1:8" x14ac:dyDescent="0.45">
      <c r="A35" s="49" t="str">
        <f>IF(OR(Fächeranerkennung!$C$12="",Fächeranerkennung!$C$11="",Fächeranerkennung!$E$13=""),"Erst PO-Version, Studiengang und Abschluss wählen",IF(ISERROR($L$4),"Diese Kombination aus PO-Version, Studiengang und Abschluss ist nicht hinterlegt, bitte korrigieren",CHOOSE($L$4,'Module PO2019'!A35,'Module Wirting PO2019'!A35,'Module PO2016'!A35,'Module Master PO2019'!A35)))</f>
        <v>Maschinendynamik</v>
      </c>
      <c r="B35" s="49">
        <f>IF(OR(Fächeranerkennung!$C$12="",Fächeranerkennung!$C$11="",Fächeranerkennung!$E$13=""),"",IF(ISERROR($L$4),"",CHOOSE($L$4,'Module PO2019'!B35,'Module Wirting PO2019'!B35,'Module PO2016'!B35,'Module Master PO2019'!B35)))</f>
        <v>5</v>
      </c>
      <c r="C35" s="49" t="str">
        <f>IF(OR(Fächeranerkennung!$C$12="",Fächeranerkennung!$C$11="",Fächeranerkennung!$E$13=""),"",IF(ISERROR($L$4),"",CHOOSE($L$4,'Module PO2019'!C35,'Module Wirting PO2019'!C35,'Module PO2016'!C35,'Module Master PO2019'!C35)))</f>
        <v>MP</v>
      </c>
      <c r="D35" s="49" t="str">
        <f>IF(OR(Fächeranerkennung!$C$12="",Fächeranerkennung!$C$11="",Fächeranerkennung!$E$13=""),"",IF(ISERROR($L$4),"",CHOOSE($L$4,'Module PO2019'!D35,'Module Wirting PO2019'!D35,'Module PO2016'!D35,'Module Master PO2019'!D35)))</f>
        <v>N</v>
      </c>
      <c r="E35" s="49" t="str">
        <f>IF(OR(Fächeranerkennung!$C$12="",Fächeranerkennung!$C$11="",Fächeranerkennung!$E$13=""),"",IF(ISERROR($L$4),"",CHOOSE($L$4,'Module PO2019'!E35,'Module Wirting PO2019'!E35,'Module PO2016'!E35,'Module Master PO2019'!E35)))</f>
        <v>W</v>
      </c>
      <c r="F35" s="49">
        <f>IF(OR(Fächeranerkennung!$C$12="",Fächeranerkennung!$C$11="",Fächeranerkennung!$E$13=""),"",IF(ISERROR($L$4),"",CHOOSE($L$4,'Module PO2019'!F35,'Module Wirting PO2019'!F35,'Module PO2016'!F35,'Module Master PO2019'!F35)))</f>
        <v>4</v>
      </c>
      <c r="G35" s="49" t="str">
        <f>IF(OR(Fächeranerkennung!$C$12="",Fächeranerkennung!$C$11="",Fächeranerkennung!$E$13=""),"",IF(ISERROR($L$4),"",CHOOSE($L$4,'Module PO2019'!G35,'Module Wirting PO2019'!G35,'Module PO2016'!G35,'Module Master PO2019'!G35)))</f>
        <v>I. Müller</v>
      </c>
      <c r="H35" s="49" t="str">
        <f>IF(OR(Fächeranerkennung!$C$12="",Fächeranerkennung!$C$11="",Fächeranerkennung!$E$13=""),"",IF(ISERROR($L$4),"",CHOOSE($L$4,'Module PO2019'!H35,'Module Wirting PO2019'!H35,'Module PO2016'!H35,'Module Master PO2019'!H35)))</f>
        <v>Inka.Mueller@hs-bochum.de</v>
      </c>
    </row>
    <row r="36" spans="1:8" x14ac:dyDescent="0.45">
      <c r="A36" s="49" t="str">
        <f>IF(OR(Fächeranerkennung!$C$12="",Fächeranerkennung!$C$11="",Fächeranerkennung!$E$13=""),"Erst PO-Version, Studiengang und Abschluss wählen",IF(ISERROR($L$4),"Diese Kombination aus PO-Version, Studiengang und Abschluss ist nicht hinterlegt, bitte korrigieren",CHOOSE($L$4,'Module PO2019'!A36,'Module Wirting PO2019'!A36,'Module PO2016'!A36,'Module Master PO2019'!A36)))</f>
        <v>Maschinenelemente</v>
      </c>
      <c r="B36" s="49">
        <f>IF(OR(Fächeranerkennung!$C$12="",Fächeranerkennung!$C$11="",Fächeranerkennung!$E$13=""),"",IF(ISERROR($L$4),"",CHOOSE($L$4,'Module PO2019'!B36,'Module Wirting PO2019'!B36,'Module PO2016'!B36,'Module Master PO2019'!B36)))</f>
        <v>10</v>
      </c>
      <c r="C36" s="49" t="str">
        <f>IF(OR(Fächeranerkennung!$C$12="",Fächeranerkennung!$C$11="",Fächeranerkennung!$E$13=""),"",IF(ISERROR($L$4),"",CHOOSE($L$4,'Module PO2019'!C36,'Module Wirting PO2019'!C36,'Module PO2016'!C36,'Module Master PO2019'!C36)))</f>
        <v>MP</v>
      </c>
      <c r="D36" s="49" t="str">
        <f>IF(OR(Fächeranerkennung!$C$12="",Fächeranerkennung!$C$11="",Fächeranerkennung!$E$13=""),"",IF(ISERROR($L$4),"",CHOOSE($L$4,'Module PO2019'!D36,'Module Wirting PO2019'!D36,'Module PO2016'!D36,'Module Master PO2019'!D36)))</f>
        <v>J</v>
      </c>
      <c r="E36" s="49" t="str">
        <f>IF(OR(Fächeranerkennung!$C$12="",Fächeranerkennung!$C$11="",Fächeranerkennung!$E$13=""),"",IF(ISERROR($L$4),"",CHOOSE($L$4,'Module PO2019'!E36,'Module Wirting PO2019'!E36,'Module PO2016'!E36,'Module Master PO2019'!E36)))</f>
        <v>P</v>
      </c>
      <c r="F36" s="49">
        <f>IF(OR(Fächeranerkennung!$C$12="",Fächeranerkennung!$C$11="",Fächeranerkennung!$E$13=""),"",IF(ISERROR($L$4),"",CHOOSE($L$4,'Module PO2019'!F36,'Module Wirting PO2019'!F36,'Module PO2016'!F36,'Module Master PO2019'!F36)))</f>
        <v>4</v>
      </c>
      <c r="G36" s="49" t="str">
        <f>IF(OR(Fächeranerkennung!$C$12="",Fächeranerkennung!$C$11="",Fächeranerkennung!$E$13=""),"",IF(ISERROR($L$4),"",CHOOSE($L$4,'Module PO2019'!G36,'Module Wirting PO2019'!G36,'Module PO2016'!G36,'Module Master PO2019'!G36)))</f>
        <v>Richard; Haffert</v>
      </c>
      <c r="H36" s="49" t="str">
        <f>IF(OR(Fächeranerkennung!$C$12="",Fächeranerkennung!$C$11="",Fächeranerkennung!$E$13=""),"",IF(ISERROR($L$4),"",CHOOSE($L$4,'Module PO2019'!H36,'Module Wirting PO2019'!H36,'Module PO2016'!H36,'Module Master PO2019'!H36)))</f>
        <v>tim.richard@hs-bochum.de</v>
      </c>
    </row>
    <row r="37" spans="1:8" x14ac:dyDescent="0.45">
      <c r="A37" s="49" t="str">
        <f>IF(OR(Fächeranerkennung!$C$12="",Fächeranerkennung!$C$11="",Fächeranerkennung!$E$13=""),"Erst PO-Version, Studiengang und Abschluss wählen",IF(ISERROR($L$4),"Diese Kombination aus PO-Version, Studiengang und Abschluss ist nicht hinterlegt, bitte korrigieren",CHOOSE($L$4,'Module PO2019'!A37,'Module Wirting PO2019'!A37,'Module PO2016'!A37,'Module Master PO2019'!A37)))</f>
        <v>*CAD-Praktikum</v>
      </c>
      <c r="B37" s="49">
        <f>IF(OR(Fächeranerkennung!$C$12="",Fächeranerkennung!$C$11="",Fächeranerkennung!$E$13=""),"",IF(ISERROR($L$4),"",CHOOSE($L$4,'Module PO2019'!B37,'Module Wirting PO2019'!B37,'Module PO2016'!B37,'Module Master PO2019'!B37)))</f>
        <v>0</v>
      </c>
      <c r="C37" s="49" t="str">
        <f>IF(OR(Fächeranerkennung!$C$12="",Fächeranerkennung!$C$11="",Fächeranerkennung!$E$13=""),"",IF(ISERROR($L$4),"",CHOOSE($L$4,'Module PO2019'!C37,'Module Wirting PO2019'!C37,'Module PO2016'!C37,'Module Master PO2019'!C37)))</f>
        <v>X</v>
      </c>
      <c r="D37" s="49" t="str">
        <f>IF(OR(Fächeranerkennung!$C$12="",Fächeranerkennung!$C$11="",Fächeranerkennung!$E$13=""),"",IF(ISERROR($L$4),"",CHOOSE($L$4,'Module PO2019'!D37,'Module Wirting PO2019'!D37,'Module PO2016'!D37,'Module Master PO2019'!D37)))</f>
        <v>J</v>
      </c>
      <c r="E37" s="49" t="str">
        <f>IF(OR(Fächeranerkennung!$C$12="",Fächeranerkennung!$C$11="",Fächeranerkennung!$E$13=""),"",IF(ISERROR($L$4),"",CHOOSE($L$4,'Module PO2019'!E37,'Module Wirting PO2019'!E37,'Module PO2016'!E37,'Module Master PO2019'!E37)))</f>
        <v>P</v>
      </c>
      <c r="F37" s="49">
        <f>IF(OR(Fächeranerkennung!$C$12="",Fächeranerkennung!$C$11="",Fächeranerkennung!$E$13=""),"",IF(ISERROR($L$4),"",CHOOSE($L$4,'Module PO2019'!F37,'Module Wirting PO2019'!F37,'Module PO2016'!F37,'Module Master PO2019'!F37)))</f>
        <v>4</v>
      </c>
      <c r="G37" s="49" t="str">
        <f>IF(OR(Fächeranerkennung!$C$12="",Fächeranerkennung!$C$11="",Fächeranerkennung!$E$13=""),"",IF(ISERROR($L$4),"",CHOOSE($L$4,'Module PO2019'!G37,'Module Wirting PO2019'!G37,'Module PO2016'!G37,'Module Master PO2019'!G37)))</f>
        <v>Haffert</v>
      </c>
      <c r="H37" s="49" t="str">
        <f>IF(OR(Fächeranerkennung!$C$12="",Fächeranerkennung!$C$11="",Fächeranerkennung!$E$13=""),"",IF(ISERROR($L$4),"",CHOOSE($L$4,'Module PO2019'!H37,'Module Wirting PO2019'!H37,'Module PO2016'!H37,'Module Master PO2019'!H37)))</f>
        <v>andreas.haffert@hs-bochum.de</v>
      </c>
    </row>
    <row r="38" spans="1:8" x14ac:dyDescent="0.45">
      <c r="A38" s="49" t="str">
        <f>IF(OR(Fächeranerkennung!$C$12="",Fächeranerkennung!$C$11="",Fächeranerkennung!$E$13=""),"Erst PO-Version, Studiengang und Abschluss wählen",IF(ISERROR($L$4),"Diese Kombination aus PO-Version, Studiengang und Abschluss ist nicht hinterlegt, bitte korrigieren",CHOOSE($L$4,'Module PO2019'!A38,'Module Wirting PO2019'!A38,'Module PO2016'!A38,'Module Master PO2019'!A38)))</f>
        <v>Mathematik 1</v>
      </c>
      <c r="B38" s="49">
        <f>IF(OR(Fächeranerkennung!$C$12="",Fächeranerkennung!$C$11="",Fächeranerkennung!$E$13=""),"",IF(ISERROR($L$4),"",CHOOSE($L$4,'Module PO2019'!B38,'Module Wirting PO2019'!B38,'Module PO2016'!B38,'Module Master PO2019'!B38)))</f>
        <v>10</v>
      </c>
      <c r="C38" s="49" t="str">
        <f>IF(OR(Fächeranerkennung!$C$12="",Fächeranerkennung!$C$11="",Fächeranerkennung!$E$13=""),"",IF(ISERROR($L$4),"",CHOOSE($L$4,'Module PO2019'!C38,'Module Wirting PO2019'!C38,'Module PO2016'!C38,'Module Master PO2019'!C38)))</f>
        <v>MP</v>
      </c>
      <c r="D38" s="49" t="str">
        <f>IF(OR(Fächeranerkennung!$C$12="",Fächeranerkennung!$C$11="",Fächeranerkennung!$E$13=""),"",IF(ISERROR($L$4),"",CHOOSE($L$4,'Module PO2019'!D38,'Module Wirting PO2019'!D38,'Module PO2016'!D38,'Module Master PO2019'!D38)))</f>
        <v>J</v>
      </c>
      <c r="E38" s="49" t="str">
        <f>IF(OR(Fächeranerkennung!$C$12="",Fächeranerkennung!$C$11="",Fächeranerkennung!$E$13=""),"",IF(ISERROR($L$4),"",CHOOSE($L$4,'Module PO2019'!E38,'Module Wirting PO2019'!E38,'Module PO2016'!E38,'Module Master PO2019'!E38)))</f>
        <v>P</v>
      </c>
      <c r="F38" s="49">
        <f>IF(OR(Fächeranerkennung!$C$12="",Fächeranerkennung!$C$11="",Fächeranerkennung!$E$13=""),"",IF(ISERROR($L$4),"",CHOOSE($L$4,'Module PO2019'!F38,'Module Wirting PO2019'!F38,'Module PO2016'!F38,'Module Master PO2019'!F38)))</f>
        <v>1</v>
      </c>
      <c r="G38" s="49" t="str">
        <f>IF(OR(Fächeranerkennung!$C$12="",Fächeranerkennung!$C$11="",Fächeranerkennung!$E$13=""),"",IF(ISERROR($L$4),"",CHOOSE($L$4,'Module PO2019'!G38,'Module Wirting PO2019'!G38,'Module PO2016'!G38,'Module Master PO2019'!G38)))</f>
        <v>Siegert</v>
      </c>
      <c r="H38" s="49" t="str">
        <f>IF(OR(Fächeranerkennung!$C$12="",Fächeranerkennung!$C$11="",Fächeranerkennung!$E$13=""),"",IF(ISERROR($L$4),"",CHOOSE($L$4,'Module PO2019'!H38,'Module Wirting PO2019'!H38,'Module PO2016'!H38,'Module Master PO2019'!H38)))</f>
        <v>Mirko.Siegert@hs-bochum.de</v>
      </c>
    </row>
    <row r="39" spans="1:8" x14ac:dyDescent="0.45">
      <c r="A39" s="49" t="str">
        <f>IF(OR(Fächeranerkennung!$C$12="",Fächeranerkennung!$C$11="",Fächeranerkennung!$E$13=""),"Erst PO-Version, Studiengang und Abschluss wählen",IF(ISERROR($L$4),"Diese Kombination aus PO-Version, Studiengang und Abschluss ist nicht hinterlegt, bitte korrigieren",CHOOSE($L$4,'Module PO2019'!A39,'Module Wirting PO2019'!A39,'Module PO2016'!A39,'Module Master PO2019'!A39)))</f>
        <v>Mathematik 2</v>
      </c>
      <c r="B39" s="49">
        <f>IF(OR(Fächeranerkennung!$C$12="",Fächeranerkennung!$C$11="",Fächeranerkennung!$E$13=""),"",IF(ISERROR($L$4),"",CHOOSE($L$4,'Module PO2019'!B39,'Module Wirting PO2019'!B39,'Module PO2016'!B39,'Module Master PO2019'!B39)))</f>
        <v>5</v>
      </c>
      <c r="C39" s="49" t="str">
        <f>IF(OR(Fächeranerkennung!$C$12="",Fächeranerkennung!$C$11="",Fächeranerkennung!$E$13=""),"",IF(ISERROR($L$4),"",CHOOSE($L$4,'Module PO2019'!C39,'Module Wirting PO2019'!C39,'Module PO2016'!C39,'Module Master PO2019'!C39)))</f>
        <v>MP</v>
      </c>
      <c r="D39" s="49" t="str">
        <f>IF(OR(Fächeranerkennung!$C$12="",Fächeranerkennung!$C$11="",Fächeranerkennung!$E$13=""),"",IF(ISERROR($L$4),"",CHOOSE($L$4,'Module PO2019'!D39,'Module Wirting PO2019'!D39,'Module PO2016'!D39,'Module Master PO2019'!D39)))</f>
        <v>J</v>
      </c>
      <c r="E39" s="49" t="str">
        <f>IF(OR(Fächeranerkennung!$C$12="",Fächeranerkennung!$C$11="",Fächeranerkennung!$E$13=""),"",IF(ISERROR($L$4),"",CHOOSE($L$4,'Module PO2019'!E39,'Module Wirting PO2019'!E39,'Module PO2016'!E39,'Module Master PO2019'!E39)))</f>
        <v>P</v>
      </c>
      <c r="F39" s="49">
        <f>IF(OR(Fächeranerkennung!$C$12="",Fächeranerkennung!$C$11="",Fächeranerkennung!$E$13=""),"",IF(ISERROR($L$4),"",CHOOSE($L$4,'Module PO2019'!F39,'Module Wirting PO2019'!F39,'Module PO2016'!F39,'Module Master PO2019'!F39)))</f>
        <v>2</v>
      </c>
      <c r="G39" s="49" t="str">
        <f>IF(OR(Fächeranerkennung!$C$12="",Fächeranerkennung!$C$11="",Fächeranerkennung!$E$13=""),"",IF(ISERROR($L$4),"",CHOOSE($L$4,'Module PO2019'!G39,'Module Wirting PO2019'!G39,'Module PO2016'!G39,'Module Master PO2019'!G39)))</f>
        <v>Siegert</v>
      </c>
      <c r="H39" s="49" t="str">
        <f>IF(OR(Fächeranerkennung!$C$12="",Fächeranerkennung!$C$11="",Fächeranerkennung!$E$13=""),"",IF(ISERROR($L$4),"",CHOOSE($L$4,'Module PO2019'!H39,'Module Wirting PO2019'!H39,'Module PO2016'!H39,'Module Master PO2019'!H39)))</f>
        <v>Mirko.Siegert@hs-bochum.de</v>
      </c>
    </row>
    <row r="40" spans="1:8" x14ac:dyDescent="0.45">
      <c r="A40" s="49" t="str">
        <f>IF(OR(Fächeranerkennung!$C$12="",Fächeranerkennung!$C$11="",Fächeranerkennung!$E$13=""),"Erst PO-Version, Studiengang und Abschluss wählen",IF(ISERROR($L$4),"Diese Kombination aus PO-Version, Studiengang und Abschluss ist nicht hinterlegt, bitte korrigieren",CHOOSE($L$4,'Module PO2019'!A40,'Module Wirting PO2019'!A40,'Module PO2016'!A40,'Module Master PO2019'!A40)))</f>
        <v>Mathematical Methods in Engineering Practice</v>
      </c>
      <c r="B40" s="49">
        <f>IF(OR(Fächeranerkennung!$C$12="",Fächeranerkennung!$C$11="",Fächeranerkennung!$E$13=""),"",IF(ISERROR($L$4),"",CHOOSE($L$4,'Module PO2019'!B40,'Module Wirting PO2019'!B40,'Module PO2016'!B40,'Module Master PO2019'!B40)))</f>
        <v>5</v>
      </c>
      <c r="C40" s="49" t="str">
        <f>IF(OR(Fächeranerkennung!$C$12="",Fächeranerkennung!$C$11="",Fächeranerkennung!$E$13=""),"",IF(ISERROR($L$4),"",CHOOSE($L$4,'Module PO2019'!C40,'Module Wirting PO2019'!C40,'Module PO2016'!C40,'Module Master PO2019'!C40)))</f>
        <v>MP</v>
      </c>
      <c r="D40" s="49" t="str">
        <f>IF(OR(Fächeranerkennung!$C$12="",Fächeranerkennung!$C$11="",Fächeranerkennung!$E$13=""),"",IF(ISERROR($L$4),"",CHOOSE($L$4,'Module PO2019'!D40,'Module Wirting PO2019'!D40,'Module PO2016'!D40,'Module Master PO2019'!D40)))</f>
        <v>J</v>
      </c>
      <c r="E40" s="49" t="str">
        <f>IF(OR(Fächeranerkennung!$C$12="",Fächeranerkennung!$C$11="",Fächeranerkennung!$E$13=""),"",IF(ISERROR($L$4),"",CHOOSE($L$4,'Module PO2019'!E40,'Module Wirting PO2019'!E40,'Module PO2016'!E40,'Module Master PO2019'!E40)))</f>
        <v>W</v>
      </c>
      <c r="F40" s="49">
        <f>IF(OR(Fächeranerkennung!$C$12="",Fächeranerkennung!$C$11="",Fächeranerkennung!$E$13=""),"",IF(ISERROR($L$4),"",CHOOSE($L$4,'Module PO2019'!F40,'Module Wirting PO2019'!F40,'Module PO2016'!F40,'Module Master PO2019'!F40)))</f>
        <v>4</v>
      </c>
      <c r="G40" s="49" t="str">
        <f>IF(OR(Fächeranerkennung!$C$12="",Fächeranerkennung!$C$11="",Fächeranerkennung!$E$13=""),"",IF(ISERROR($L$4),"",CHOOSE($L$4,'Module PO2019'!G40,'Module Wirting PO2019'!G40,'Module PO2016'!G40,'Module Master PO2019'!G40)))</f>
        <v>Zwiers</v>
      </c>
      <c r="H40" s="49" t="str">
        <f>IF(OR(Fächeranerkennung!$C$12="",Fächeranerkennung!$C$11="",Fächeranerkennung!$E$13=""),"",IF(ISERROR($L$4),"",CHOOSE($L$4,'Module PO2019'!H40,'Module Wirting PO2019'!H40,'Module PO2016'!H40,'Module Master PO2019'!H40)))</f>
        <v>ulrich.zwiers@hs-bochum.de</v>
      </c>
    </row>
    <row r="41" spans="1:8" x14ac:dyDescent="0.45">
      <c r="A41" s="49" t="str">
        <f>IF(OR(Fächeranerkennung!$C$12="",Fächeranerkennung!$C$11="",Fächeranerkennung!$E$13=""),"Erst PO-Version, Studiengang und Abschluss wählen",IF(ISERROR($L$4),"Diese Kombination aus PO-Version, Studiengang und Abschluss ist nicht hinterlegt, bitte korrigieren",CHOOSE($L$4,'Module PO2019'!A41,'Module Wirting PO2019'!A41,'Module PO2016'!A41,'Module Master PO2019'!A41)))</f>
        <v>Motorische Antriebe</v>
      </c>
      <c r="B41" s="49">
        <f>IF(OR(Fächeranerkennung!$C$12="",Fächeranerkennung!$C$11="",Fächeranerkennung!$E$13=""),"",IF(ISERROR($L$4),"",CHOOSE($L$4,'Module PO2019'!B41,'Module Wirting PO2019'!B41,'Module PO2016'!B41,'Module Master PO2019'!B41)))</f>
        <v>5</v>
      </c>
      <c r="C41" s="49" t="str">
        <f>IF(OR(Fächeranerkennung!$C$12="",Fächeranerkennung!$C$11="",Fächeranerkennung!$E$13=""),"",IF(ISERROR($L$4),"",CHOOSE($L$4,'Module PO2019'!C41,'Module Wirting PO2019'!C41,'Module PO2016'!C41,'Module Master PO2019'!C41)))</f>
        <v>MP</v>
      </c>
      <c r="D41" s="49" t="str">
        <f>IF(OR(Fächeranerkennung!$C$12="",Fächeranerkennung!$C$11="",Fächeranerkennung!$E$13=""),"",IF(ISERROR($L$4),"",CHOOSE($L$4,'Module PO2019'!D41,'Module Wirting PO2019'!D41,'Module PO2016'!D41,'Module Master PO2019'!D41)))</f>
        <v>N</v>
      </c>
      <c r="E41" s="49" t="str">
        <f>IF(OR(Fächeranerkennung!$C$12="",Fächeranerkennung!$C$11="",Fächeranerkennung!$E$13=""),"",IF(ISERROR($L$4),"",CHOOSE($L$4,'Module PO2019'!E41,'Module Wirting PO2019'!E41,'Module PO2016'!E41,'Module Master PO2019'!E41)))</f>
        <v>P</v>
      </c>
      <c r="F41" s="49">
        <f>IF(OR(Fächeranerkennung!$C$12="",Fächeranerkennung!$C$11="",Fächeranerkennung!$E$13=""),"",IF(ISERROR($L$4),"",CHOOSE($L$4,'Module PO2019'!F41,'Module Wirting PO2019'!F41,'Module PO2016'!F41,'Module Master PO2019'!F41)))</f>
        <v>5</v>
      </c>
      <c r="G41" s="49" t="str">
        <f>IF(OR(Fächeranerkennung!$C$12="",Fächeranerkennung!$C$11="",Fächeranerkennung!$E$13=""),"",IF(ISERROR($L$4),"",CHOOSE($L$4,'Module PO2019'!G41,'Module Wirting PO2019'!G41,'Module PO2016'!G41,'Module Master PO2019'!G41)))</f>
        <v>Gerber</v>
      </c>
      <c r="H41" s="49" t="str">
        <f>IF(OR(Fächeranerkennung!$C$12="",Fächeranerkennung!$C$11="",Fächeranerkennung!$E$13=""),"",IF(ISERROR($L$4),"",CHOOSE($L$4,'Module PO2019'!H41,'Module Wirting PO2019'!H41,'Module PO2016'!H41,'Module Master PO2019'!H41)))</f>
        <v>mandy.gerber@hs-bochum.de</v>
      </c>
    </row>
    <row r="42" spans="1:8" x14ac:dyDescent="0.45">
      <c r="A42" s="49" t="str">
        <f>IF(OR(Fächeranerkennung!$C$12="",Fächeranerkennung!$C$11="",Fächeranerkennung!$E$13=""),"Erst PO-Version, Studiengang und Abschluss wählen",IF(ISERROR($L$4),"Diese Kombination aus PO-Version, Studiengang und Abschluss ist nicht hinterlegt, bitte korrigieren",CHOOSE($L$4,'Module PO2019'!A42,'Module Wirting PO2019'!A42,'Module PO2016'!A42,'Module Master PO2019'!A42)))</f>
        <v>Oberflächentechnik</v>
      </c>
      <c r="B42" s="49">
        <f>IF(OR(Fächeranerkennung!$C$12="",Fächeranerkennung!$C$11="",Fächeranerkennung!$E$13=""),"",IF(ISERROR($L$4),"",CHOOSE($L$4,'Module PO2019'!B42,'Module Wirting PO2019'!B42,'Module PO2016'!B42,'Module Master PO2019'!B42)))</f>
        <v>5</v>
      </c>
      <c r="C42" s="49" t="str">
        <f>IF(OR(Fächeranerkennung!$C$12="",Fächeranerkennung!$C$11="",Fächeranerkennung!$E$13=""),"",IF(ISERROR($L$4),"",CHOOSE($L$4,'Module PO2019'!C42,'Module Wirting PO2019'!C42,'Module PO2016'!C42,'Module Master PO2019'!C42)))</f>
        <v>MP</v>
      </c>
      <c r="D42" s="49" t="str">
        <f>IF(OR(Fächeranerkennung!$C$12="",Fächeranerkennung!$C$11="",Fächeranerkennung!$E$13=""),"",IF(ISERROR($L$4),"",CHOOSE($L$4,'Module PO2019'!D42,'Module Wirting PO2019'!D42,'Module PO2016'!D42,'Module Master PO2019'!D42)))</f>
        <v>J</v>
      </c>
      <c r="E42" s="49" t="str">
        <f>IF(OR(Fächeranerkennung!$C$12="",Fächeranerkennung!$C$11="",Fächeranerkennung!$E$13=""),"",IF(ISERROR($L$4),"",CHOOSE($L$4,'Module PO2019'!E42,'Module Wirting PO2019'!E42,'Module PO2016'!E42,'Module Master PO2019'!E42)))</f>
        <v>W</v>
      </c>
      <c r="F42" s="49">
        <f>IF(OR(Fächeranerkennung!$C$12="",Fächeranerkennung!$C$11="",Fächeranerkennung!$E$13=""),"",IF(ISERROR($L$4),"",CHOOSE($L$4,'Module PO2019'!F42,'Module Wirting PO2019'!F42,'Module PO2016'!F42,'Module Master PO2019'!F42)))</f>
        <v>6</v>
      </c>
      <c r="G42" s="49" t="str">
        <f>IF(OR(Fächeranerkennung!$C$12="",Fächeranerkennung!$C$11="",Fächeranerkennung!$E$13=""),"",IF(ISERROR($L$4),"",CHOOSE($L$4,'Module PO2019'!G42,'Module Wirting PO2019'!G42,'Module PO2016'!G42,'Module Master PO2019'!G42)))</f>
        <v>Segtrop</v>
      </c>
      <c r="H42" s="49" t="str">
        <f>IF(OR(Fächeranerkennung!$C$12="",Fächeranerkennung!$C$11="",Fächeranerkennung!$E$13=""),"",IF(ISERROR($L$4),"",CHOOSE($L$4,'Module PO2019'!H42,'Module Wirting PO2019'!H42,'Module PO2016'!H42,'Module Master PO2019'!H42)))</f>
        <v>klaus.segtrop@hs-bochum.de</v>
      </c>
    </row>
    <row r="43" spans="1:8" x14ac:dyDescent="0.45">
      <c r="A43" s="49" t="str">
        <f>IF(OR(Fächeranerkennung!$C$12="",Fächeranerkennung!$C$11="",Fächeranerkennung!$E$13=""),"Erst PO-Version, Studiengang und Abschluss wählen",IF(ISERROR($L$4),"Diese Kombination aus PO-Version, Studiengang und Abschluss ist nicht hinterlegt, bitte korrigieren",CHOOSE($L$4,'Module PO2019'!A43,'Module Wirting PO2019'!A43,'Module PO2016'!A43,'Module Master PO2019'!A43)))</f>
        <v>Ökobilanzierung und nachhaltige Technikgestaltung</v>
      </c>
      <c r="B43" s="49">
        <f>IF(OR(Fächeranerkennung!$C$12="",Fächeranerkennung!$C$11="",Fächeranerkennung!$E$13=""),"",IF(ISERROR($L$4),"",CHOOSE($L$4,'Module PO2019'!B43,'Module Wirting PO2019'!B43,'Module PO2016'!B43,'Module Master PO2019'!B43)))</f>
        <v>5</v>
      </c>
      <c r="C43" s="49" t="str">
        <f>IF(OR(Fächeranerkennung!$C$12="",Fächeranerkennung!$C$11="",Fächeranerkennung!$E$13=""),"",IF(ISERROR($L$4),"",CHOOSE($L$4,'Module PO2019'!C43,'Module Wirting PO2019'!C43,'Module PO2016'!C43,'Module Master PO2019'!C43)))</f>
        <v>MP</v>
      </c>
      <c r="D43" s="49" t="str">
        <f>IF(OR(Fächeranerkennung!$C$12="",Fächeranerkennung!$C$11="",Fächeranerkennung!$E$13=""),"",IF(ISERROR($L$4),"",CHOOSE($L$4,'Module PO2019'!D43,'Module Wirting PO2019'!D43,'Module PO2016'!D43,'Module Master PO2019'!D43)))</f>
        <v>N</v>
      </c>
      <c r="E43" s="49" t="str">
        <f>IF(OR(Fächeranerkennung!$C$12="",Fächeranerkennung!$C$11="",Fächeranerkennung!$E$13=""),"",IF(ISERROR($L$4),"",CHOOSE($L$4,'Module PO2019'!E43,'Module Wirting PO2019'!E43,'Module PO2016'!E43,'Module Master PO2019'!E43)))</f>
        <v>W</v>
      </c>
      <c r="F43" s="49">
        <f>IF(OR(Fächeranerkennung!$C$12="",Fächeranerkennung!$C$11="",Fächeranerkennung!$E$13=""),"",IF(ISERROR($L$4),"",CHOOSE($L$4,'Module PO2019'!F43,'Module Wirting PO2019'!F43,'Module PO2016'!F43,'Module Master PO2019'!F43)))</f>
        <v>5</v>
      </c>
      <c r="G43" s="49" t="str">
        <f>IF(OR(Fächeranerkennung!$C$12="",Fächeranerkennung!$C$11="",Fächeranerkennung!$E$13=""),"",IF(ISERROR($L$4),"",CHOOSE($L$4,'Module PO2019'!G43,'Module Wirting PO2019'!G43,'Module PO2016'!G43,'Module Master PO2019'!G43)))</f>
        <v>Nellesen</v>
      </c>
      <c r="H43" s="49" t="str">
        <f>IF(OR(Fächeranerkennung!$C$12="",Fächeranerkennung!$C$11="",Fächeranerkennung!$E$13=""),"",IF(ISERROR($L$4),"",CHOOSE($L$4,'Module PO2019'!H43,'Module Wirting PO2019'!H43,'Module PO2016'!H43,'Module Master PO2019'!H43)))</f>
        <v>anke.nellesen@hs-bochum.de</v>
      </c>
    </row>
    <row r="44" spans="1:8" x14ac:dyDescent="0.45">
      <c r="A44" s="49" t="str">
        <f>IF(OR(Fächeranerkennung!$C$12="",Fächeranerkennung!$C$11="",Fächeranerkennung!$E$13=""),"Erst PO-Version, Studiengang und Abschluss wählen",IF(ISERROR($L$4),"Diese Kombination aus PO-Version, Studiengang und Abschluss ist nicht hinterlegt, bitte korrigieren",CHOOSE($L$4,'Module PO2019'!A44,'Module Wirting PO2019'!A44,'Module PO2016'!A44,'Module Master PO2019'!A44)))</f>
        <v>Physik</v>
      </c>
      <c r="B44" s="49">
        <f>IF(OR(Fächeranerkennung!$C$12="",Fächeranerkennung!$C$11="",Fächeranerkennung!$E$13=""),"",IF(ISERROR($L$4),"",CHOOSE($L$4,'Module PO2019'!B44,'Module Wirting PO2019'!B44,'Module PO2016'!B44,'Module Master PO2019'!B44)))</f>
        <v>5</v>
      </c>
      <c r="C44" s="49" t="str">
        <f>IF(OR(Fächeranerkennung!$C$12="",Fächeranerkennung!$C$11="",Fächeranerkennung!$E$13=""),"",IF(ISERROR($L$4),"",CHOOSE($L$4,'Module PO2019'!C44,'Module Wirting PO2019'!C44,'Module PO2016'!C44,'Module Master PO2019'!C44)))</f>
        <v>MP</v>
      </c>
      <c r="D44" s="49" t="str">
        <f>IF(OR(Fächeranerkennung!$C$12="",Fächeranerkennung!$C$11="",Fächeranerkennung!$E$13=""),"",IF(ISERROR($L$4),"",CHOOSE($L$4,'Module PO2019'!D44,'Module Wirting PO2019'!D44,'Module PO2016'!D44,'Module Master PO2019'!D44)))</f>
        <v>J</v>
      </c>
      <c r="E44" s="49" t="str">
        <f>IF(OR(Fächeranerkennung!$C$12="",Fächeranerkennung!$C$11="",Fächeranerkennung!$E$13=""),"",IF(ISERROR($L$4),"",CHOOSE($L$4,'Module PO2019'!E44,'Module Wirting PO2019'!E44,'Module PO2016'!E44,'Module Master PO2019'!E44)))</f>
        <v>P</v>
      </c>
      <c r="F44" s="49">
        <f>IF(OR(Fächeranerkennung!$C$12="",Fächeranerkennung!$C$11="",Fächeranerkennung!$E$13=""),"",IF(ISERROR($L$4),"",CHOOSE($L$4,'Module PO2019'!F44,'Module Wirting PO2019'!F44,'Module PO2016'!F44,'Module Master PO2019'!F44)))</f>
        <v>2</v>
      </c>
      <c r="G44" s="49" t="str">
        <f>IF(OR(Fächeranerkennung!$C$12="",Fächeranerkennung!$C$11="",Fächeranerkennung!$E$13=""),"",IF(ISERROR($L$4),"",CHOOSE($L$4,'Module PO2019'!G44,'Module Wirting PO2019'!G44,'Module PO2016'!G44,'Module Master PO2019'!G44)))</f>
        <v>Müller</v>
      </c>
      <c r="H44" s="49" t="str">
        <f>IF(OR(Fächeranerkennung!$C$12="",Fächeranerkennung!$C$11="",Fächeranerkennung!$E$13=""),"",IF(ISERROR($L$4),"",CHOOSE($L$4,'Module PO2019'!H44,'Module Wirting PO2019'!H44,'Module PO2016'!H44,'Module Master PO2019'!H44)))</f>
        <v>eckehard.mueller@hs-bochum.de</v>
      </c>
    </row>
    <row r="45" spans="1:8" x14ac:dyDescent="0.45">
      <c r="A45" s="49" t="str">
        <f>IF(OR(Fächeranerkennung!$C$12="",Fächeranerkennung!$C$11="",Fächeranerkennung!$E$13=""),"Erst PO-Version, Studiengang und Abschluss wählen",IF(ISERROR($L$4),"Diese Kombination aus PO-Version, Studiengang und Abschluss ist nicht hinterlegt, bitte korrigieren",CHOOSE($L$4,'Module PO2019'!A45,'Module Wirting PO2019'!A45,'Module PO2016'!A45,'Module Master PO2019'!A45)))</f>
        <v>Power2X</v>
      </c>
      <c r="B45" s="49">
        <f>IF(OR(Fächeranerkennung!$C$12="",Fächeranerkennung!$C$11="",Fächeranerkennung!$E$13=""),"",IF(ISERROR($L$4),"",CHOOSE($L$4,'Module PO2019'!B45,'Module Wirting PO2019'!B45,'Module PO2016'!B45,'Module Master PO2019'!B45)))</f>
        <v>5</v>
      </c>
      <c r="C45" s="49" t="str">
        <f>IF(OR(Fächeranerkennung!$C$12="",Fächeranerkennung!$C$11="",Fächeranerkennung!$E$13=""),"",IF(ISERROR($L$4),"",CHOOSE($L$4,'Module PO2019'!C45,'Module Wirting PO2019'!C45,'Module PO2016'!C45,'Module Master PO2019'!C45)))</f>
        <v>MP</v>
      </c>
      <c r="D45" s="49" t="str">
        <f>IF(OR(Fächeranerkennung!$C$12="",Fächeranerkennung!$C$11="",Fächeranerkennung!$E$13=""),"",IF(ISERROR($L$4),"",CHOOSE($L$4,'Module PO2019'!D45,'Module Wirting PO2019'!D45,'Module PO2016'!D45,'Module Master PO2019'!D45)))</f>
        <v>N</v>
      </c>
      <c r="E45" s="49" t="str">
        <f>IF(OR(Fächeranerkennung!$C$12="",Fächeranerkennung!$C$11="",Fächeranerkennung!$E$13=""),"",IF(ISERROR($L$4),"",CHOOSE($L$4,'Module PO2019'!E45,'Module Wirting PO2019'!E45,'Module PO2016'!E45,'Module Master PO2019'!E45)))</f>
        <v>W</v>
      </c>
      <c r="F45" s="49">
        <f>IF(OR(Fächeranerkennung!$C$12="",Fächeranerkennung!$C$11="",Fächeranerkennung!$E$13=""),"",IF(ISERROR($L$4),"",CHOOSE($L$4,'Module PO2019'!F45,'Module Wirting PO2019'!F45,'Module PO2016'!F45,'Module Master PO2019'!F45)))</f>
        <v>6</v>
      </c>
      <c r="G45" s="49" t="str">
        <f>IF(OR(Fächeranerkennung!$C$12="",Fächeranerkennung!$C$11="",Fächeranerkennung!$E$13=""),"",IF(ISERROR($L$4),"",CHOOSE($L$4,'Module PO2019'!G45,'Module Wirting PO2019'!G45,'Module PO2016'!G45,'Module Master PO2019'!G45)))</f>
        <v>NN</v>
      </c>
      <c r="H45" s="49">
        <f>IF(OR(Fächeranerkennung!$C$12="",Fächeranerkennung!$C$11="",Fächeranerkennung!$E$13=""),"",IF(ISERROR($L$4),"",CHOOSE($L$4,'Module PO2019'!H45,'Module Wirting PO2019'!H45,'Module PO2016'!H45,'Module Master PO2019'!H45)))</f>
        <v>0</v>
      </c>
    </row>
    <row r="46" spans="1:8" x14ac:dyDescent="0.45">
      <c r="A46" s="49" t="str">
        <f>IF(OR(Fächeranerkennung!$C$12="",Fächeranerkennung!$C$11="",Fächeranerkennung!$E$13=""),"Erst PO-Version, Studiengang und Abschluss wählen",IF(ISERROR($L$4),"Diese Kombination aus PO-Version, Studiengang und Abschluss ist nicht hinterlegt, bitte korrigieren",CHOOSE($L$4,'Module PO2019'!A46,'Module Wirting PO2019'!A46,'Module PO2016'!A46,'Module Master PO2019'!A46)))</f>
        <v>Produktionslogistik und Wertschöpfungsmanagement</v>
      </c>
      <c r="B46" s="49">
        <f>IF(OR(Fächeranerkennung!$C$12="",Fächeranerkennung!$C$11="",Fächeranerkennung!$E$13=""),"",IF(ISERROR($L$4),"",CHOOSE($L$4,'Module PO2019'!B46,'Module Wirting PO2019'!B46,'Module PO2016'!B46,'Module Master PO2019'!B46)))</f>
        <v>5</v>
      </c>
      <c r="C46" s="49" t="str">
        <f>IF(OR(Fächeranerkennung!$C$12="",Fächeranerkennung!$C$11="",Fächeranerkennung!$E$13=""),"",IF(ISERROR($L$4),"",CHOOSE($L$4,'Module PO2019'!C46,'Module Wirting PO2019'!C46,'Module PO2016'!C46,'Module Master PO2019'!C46)))</f>
        <v>MP</v>
      </c>
      <c r="D46" s="49" t="str">
        <f>IF(OR(Fächeranerkennung!$C$12="",Fächeranerkennung!$C$11="",Fächeranerkennung!$E$13=""),"",IF(ISERROR($L$4),"",CHOOSE($L$4,'Module PO2019'!D46,'Module Wirting PO2019'!D46,'Module PO2016'!D46,'Module Master PO2019'!D46)))</f>
        <v>J</v>
      </c>
      <c r="E46" s="49" t="str">
        <f>IF(OR(Fächeranerkennung!$C$12="",Fächeranerkennung!$C$11="",Fächeranerkennung!$E$13=""),"",IF(ISERROR($L$4),"",CHOOSE($L$4,'Module PO2019'!E46,'Module Wirting PO2019'!E46,'Module PO2016'!E46,'Module Master PO2019'!E46)))</f>
        <v>W</v>
      </c>
      <c r="F46" s="49">
        <f>IF(OR(Fächeranerkennung!$C$12="",Fächeranerkennung!$C$11="",Fächeranerkennung!$E$13=""),"",IF(ISERROR($L$4),"",CHOOSE($L$4,'Module PO2019'!F46,'Module Wirting PO2019'!F46,'Module PO2016'!F46,'Module Master PO2019'!F46)))</f>
        <v>6</v>
      </c>
      <c r="G46" s="49" t="str">
        <f>IF(OR(Fächeranerkennung!$C$12="",Fächeranerkennung!$C$11="",Fächeranerkennung!$E$13=""),"",IF(ISERROR($L$4),"",CHOOSE($L$4,'Module PO2019'!G46,'Module Wirting PO2019'!G46,'Module PO2016'!G46,'Module Master PO2019'!G46)))</f>
        <v>Kröger</v>
      </c>
      <c r="H46" s="49" t="str">
        <f>IF(OR(Fächeranerkennung!$C$12="",Fächeranerkennung!$C$11="",Fächeranerkennung!$E$13=""),"",IF(ISERROR($L$4),"",CHOOSE($L$4,'Module PO2019'!H46,'Module Wirting PO2019'!H46,'Module PO2016'!H46,'Module Master PO2019'!H46)))</f>
        <v>Marcus.Kroeger@hs-bochum.de</v>
      </c>
    </row>
    <row r="47" spans="1:8" x14ac:dyDescent="0.45">
      <c r="A47" s="49" t="str">
        <f>IF(OR(Fächeranerkennung!$C$12="",Fächeranerkennung!$C$11="",Fächeranerkennung!$E$13=""),"Erst PO-Version, Studiengang und Abschluss wählen",IF(ISERROR($L$4),"Diese Kombination aus PO-Version, Studiengang und Abschluss ist nicht hinterlegt, bitte korrigieren",CHOOSE($L$4,'Module PO2019'!A47,'Module Wirting PO2019'!A47,'Module PO2016'!A47,'Module Master PO2019'!A47)))</f>
        <v>Projektfach mit Projektmanagement</v>
      </c>
      <c r="B47" s="49">
        <f>IF(OR(Fächeranerkennung!$C$12="",Fächeranerkennung!$C$11="",Fächeranerkennung!$E$13=""),"",IF(ISERROR($L$4),"",CHOOSE($L$4,'Module PO2019'!B47,'Module Wirting PO2019'!B47,'Module PO2016'!B47,'Module Master PO2019'!B47)))</f>
        <v>5</v>
      </c>
      <c r="C47" s="49" t="str">
        <f>IF(OR(Fächeranerkennung!$C$12="",Fächeranerkennung!$C$11="",Fächeranerkennung!$E$13=""),"",IF(ISERROR($L$4),"",CHOOSE($L$4,'Module PO2019'!C47,'Module Wirting PO2019'!C47,'Module PO2016'!C47,'Module Master PO2019'!C47)))</f>
        <v>MP</v>
      </c>
      <c r="D47" s="49" t="str">
        <f>IF(OR(Fächeranerkennung!$C$12="",Fächeranerkennung!$C$11="",Fächeranerkennung!$E$13=""),"",IF(ISERROR($L$4),"",CHOOSE($L$4,'Module PO2019'!D47,'Module Wirting PO2019'!D47,'Module PO2016'!D47,'Module Master PO2019'!D47)))</f>
        <v>j</v>
      </c>
      <c r="E47" s="49" t="str">
        <f>IF(OR(Fächeranerkennung!$C$12="",Fächeranerkennung!$C$11="",Fächeranerkennung!$E$13=""),"",IF(ISERROR($L$4),"",CHOOSE($L$4,'Module PO2019'!E47,'Module Wirting PO2019'!E47,'Module PO2016'!E47,'Module Master PO2019'!E47)))</f>
        <v>P</v>
      </c>
      <c r="F47" s="49">
        <f>IF(OR(Fächeranerkennung!$C$12="",Fächeranerkennung!$C$11="",Fächeranerkennung!$E$13=""),"",IF(ISERROR($L$4),"",CHOOSE($L$4,'Module PO2019'!F47,'Module Wirting PO2019'!F47,'Module PO2016'!F47,'Module Master PO2019'!F47)))</f>
        <v>3</v>
      </c>
      <c r="G47" s="49" t="str">
        <f>IF(OR(Fächeranerkennung!$C$12="",Fächeranerkennung!$C$11="",Fächeranerkennung!$E$13=""),"",IF(ISERROR($L$4),"",CHOOSE($L$4,'Module PO2019'!G47,'Module Wirting PO2019'!G47,'Module PO2016'!G47,'Module Master PO2019'!G47)))</f>
        <v>Zwiers</v>
      </c>
      <c r="H47" s="49" t="str">
        <f>IF(OR(Fächeranerkennung!$C$12="",Fächeranerkennung!$C$11="",Fächeranerkennung!$E$13=""),"",IF(ISERROR($L$4),"",CHOOSE($L$4,'Module PO2019'!H47,'Module Wirting PO2019'!H47,'Module PO2016'!H47,'Module Master PO2019'!H47)))</f>
        <v>ulrich.zwiers@hs-bochum.de</v>
      </c>
    </row>
    <row r="48" spans="1:8" x14ac:dyDescent="0.45">
      <c r="A48" s="49" t="str">
        <f>IF(OR(Fächeranerkennung!$C$12="",Fächeranerkennung!$C$11="",Fächeranerkennung!$E$13=""),"Erst PO-Version, Studiengang und Abschluss wählen",IF(ISERROR($L$4),"Diese Kombination aus PO-Version, Studiengang und Abschluss ist nicht hinterlegt, bitte korrigieren",CHOOSE($L$4,'Module PO2019'!A48,'Module Wirting PO2019'!A48,'Module PO2016'!A48,'Module Master PO2019'!A48)))</f>
        <v>Prozessdatenerfassung/-Verarbeitung</v>
      </c>
      <c r="B48" s="49">
        <f>IF(OR(Fächeranerkennung!$C$12="",Fächeranerkennung!$C$11="",Fächeranerkennung!$E$13=""),"",IF(ISERROR($L$4),"",CHOOSE($L$4,'Module PO2019'!B48,'Module Wirting PO2019'!B48,'Module PO2016'!B48,'Module Master PO2019'!B48)))</f>
        <v>5</v>
      </c>
      <c r="C48" s="49" t="str">
        <f>IF(OR(Fächeranerkennung!$C$12="",Fächeranerkennung!$C$11="",Fächeranerkennung!$E$13=""),"",IF(ISERROR($L$4),"",CHOOSE($L$4,'Module PO2019'!C48,'Module Wirting PO2019'!C48,'Module PO2016'!C48,'Module Master PO2019'!C48)))</f>
        <v>MP</v>
      </c>
      <c r="D48" s="49" t="str">
        <f>IF(OR(Fächeranerkennung!$C$12="",Fächeranerkennung!$C$11="",Fächeranerkennung!$E$13=""),"",IF(ISERROR($L$4),"",CHOOSE($L$4,'Module PO2019'!D48,'Module Wirting PO2019'!D48,'Module PO2016'!D48,'Module Master PO2019'!D48)))</f>
        <v>J</v>
      </c>
      <c r="E48" s="49" t="str">
        <f>IF(OR(Fächeranerkennung!$C$12="",Fächeranerkennung!$C$11="",Fächeranerkennung!$E$13=""),"",IF(ISERROR($L$4),"",CHOOSE($L$4,'Module PO2019'!E48,'Module Wirting PO2019'!E48,'Module PO2016'!E48,'Module Master PO2019'!E48)))</f>
        <v>P</v>
      </c>
      <c r="F48" s="49">
        <f>IF(OR(Fächeranerkennung!$C$12="",Fächeranerkennung!$C$11="",Fächeranerkennung!$E$13=""),"",IF(ISERROR($L$4),"",CHOOSE($L$4,'Module PO2019'!F48,'Module Wirting PO2019'!F48,'Module PO2016'!F48,'Module Master PO2019'!F48)))</f>
        <v>3</v>
      </c>
      <c r="G48" s="49" t="str">
        <f>IF(OR(Fächeranerkennung!$C$12="",Fächeranerkennung!$C$11="",Fächeranerkennung!$E$13=""),"",IF(ISERROR($L$4),"",CHOOSE($L$4,'Module PO2019'!G48,'Module Wirting PO2019'!G48,'Module PO2016'!G48,'Module Master PO2019'!G48)))</f>
        <v>Mohr</v>
      </c>
      <c r="H48" s="49" t="str">
        <f>IF(OR(Fächeranerkennung!$C$12="",Fächeranerkennung!$C$11="",Fächeranerkennung!$E$13=""),"",IF(ISERROR($L$4),"",CHOOSE($L$4,'Module PO2019'!H48,'Module Wirting PO2019'!H48,'Module PO2016'!H48,'Module Master PO2019'!H48)))</f>
        <v>dirk.mohr@hs-bochum.de</v>
      </c>
    </row>
    <row r="49" spans="1:8" x14ac:dyDescent="0.45">
      <c r="A49" s="49" t="str">
        <f>IF(OR(Fächeranerkennung!$C$12="",Fächeranerkennung!$C$11="",Fächeranerkennung!$E$13=""),"Erst PO-Version, Studiengang und Abschluss wählen",IF(ISERROR($L$4),"Diese Kombination aus PO-Version, Studiengang und Abschluss ist nicht hinterlegt, bitte korrigieren",CHOOSE($L$4,'Module PO2019'!A49,'Module Wirting PO2019'!A49,'Module PO2016'!A49,'Module Master PO2019'!A49)))</f>
        <v>Qualitätsmanagement</v>
      </c>
      <c r="B49" s="49">
        <f>IF(OR(Fächeranerkennung!$C$12="",Fächeranerkennung!$C$11="",Fächeranerkennung!$E$13=""),"",IF(ISERROR($L$4),"",CHOOSE($L$4,'Module PO2019'!B49,'Module Wirting PO2019'!B49,'Module PO2016'!B49,'Module Master PO2019'!B49)))</f>
        <v>5</v>
      </c>
      <c r="C49" s="49" t="str">
        <f>IF(OR(Fächeranerkennung!$C$12="",Fächeranerkennung!$C$11="",Fächeranerkennung!$E$13=""),"",IF(ISERROR($L$4),"",CHOOSE($L$4,'Module PO2019'!C49,'Module Wirting PO2019'!C49,'Module PO2016'!C49,'Module Master PO2019'!C49)))</f>
        <v>MP</v>
      </c>
      <c r="D49" s="49" t="str">
        <f>IF(OR(Fächeranerkennung!$C$12="",Fächeranerkennung!$C$11="",Fächeranerkennung!$E$13=""),"",IF(ISERROR($L$4),"",CHOOSE($L$4,'Module PO2019'!D49,'Module Wirting PO2019'!D49,'Module PO2016'!D49,'Module Master PO2019'!D49)))</f>
        <v>J</v>
      </c>
      <c r="E49" s="49" t="str">
        <f>IF(OR(Fächeranerkennung!$C$12="",Fächeranerkennung!$C$11="",Fächeranerkennung!$E$13=""),"",IF(ISERROR($L$4),"",CHOOSE($L$4,'Module PO2019'!E49,'Module Wirting PO2019'!E49,'Module PO2016'!E49,'Module Master PO2019'!E49)))</f>
        <v>P</v>
      </c>
      <c r="F49" s="49">
        <f>IF(OR(Fächeranerkennung!$C$12="",Fächeranerkennung!$C$11="",Fächeranerkennung!$E$13=""),"",IF(ISERROR($L$4),"",CHOOSE($L$4,'Module PO2019'!F49,'Module Wirting PO2019'!F49,'Module PO2016'!F49,'Module Master PO2019'!F49)))</f>
        <v>5</v>
      </c>
      <c r="G49" s="49" t="str">
        <f>IF(OR(Fächeranerkennung!$C$12="",Fächeranerkennung!$C$11="",Fächeranerkennung!$E$13=""),"",IF(ISERROR($L$4),"",CHOOSE($L$4,'Module PO2019'!G49,'Module Wirting PO2019'!G49,'Module PO2016'!G49,'Module Master PO2019'!G49)))</f>
        <v>Sinnemann</v>
      </c>
      <c r="H49" s="49" t="str">
        <f>IF(OR(Fächeranerkennung!$C$12="",Fächeranerkennung!$C$11="",Fächeranerkennung!$E$13=""),"",IF(ISERROR($L$4),"",CHOOSE($L$4,'Module PO2019'!H49,'Module Wirting PO2019'!H49,'Module PO2016'!H49,'Module Master PO2019'!H49)))</f>
        <v>Jannis.Sinnemann@hs-bochum.de</v>
      </c>
    </row>
    <row r="50" spans="1:8" x14ac:dyDescent="0.45">
      <c r="A50" s="49" t="str">
        <f>IF(OR(Fächeranerkennung!$C$12="",Fächeranerkennung!$C$11="",Fächeranerkennung!$E$13=""),"Erst PO-Version, Studiengang und Abschluss wählen",IF(ISERROR($L$4),"Diese Kombination aus PO-Version, Studiengang und Abschluss ist nicht hinterlegt, bitte korrigieren",CHOOSE($L$4,'Module PO2019'!A50,'Module Wirting PO2019'!A50,'Module PO2016'!A50,'Module Master PO2019'!A50)))</f>
        <v>Regelungstechnik</v>
      </c>
      <c r="B50" s="49">
        <f>IF(OR(Fächeranerkennung!$C$12="",Fächeranerkennung!$C$11="",Fächeranerkennung!$E$13=""),"",IF(ISERROR($L$4),"",CHOOSE($L$4,'Module PO2019'!B50,'Module Wirting PO2019'!B50,'Module PO2016'!B50,'Module Master PO2019'!B50)))</f>
        <v>5</v>
      </c>
      <c r="C50" s="49" t="str">
        <f>IF(OR(Fächeranerkennung!$C$12="",Fächeranerkennung!$C$11="",Fächeranerkennung!$E$13=""),"",IF(ISERROR($L$4),"",CHOOSE($L$4,'Module PO2019'!C50,'Module Wirting PO2019'!C50,'Module PO2016'!C50,'Module Master PO2019'!C50)))</f>
        <v>MP</v>
      </c>
      <c r="D50" s="49" t="str">
        <f>IF(OR(Fächeranerkennung!$C$12="",Fächeranerkennung!$C$11="",Fächeranerkennung!$E$13=""),"",IF(ISERROR($L$4),"",CHOOSE($L$4,'Module PO2019'!D50,'Module Wirting PO2019'!D50,'Module PO2016'!D50,'Module Master PO2019'!D50)))</f>
        <v>J</v>
      </c>
      <c r="E50" s="49" t="str">
        <f>IF(OR(Fächeranerkennung!$C$12="",Fächeranerkennung!$C$11="",Fächeranerkennung!$E$13=""),"",IF(ISERROR($L$4),"",CHOOSE($L$4,'Module PO2019'!E50,'Module Wirting PO2019'!E50,'Module PO2016'!E50,'Module Master PO2019'!E50)))</f>
        <v>P</v>
      </c>
      <c r="F50" s="49">
        <f>IF(OR(Fächeranerkennung!$C$12="",Fächeranerkennung!$C$11="",Fächeranerkennung!$E$13=""),"",IF(ISERROR($L$4),"",CHOOSE($L$4,'Module PO2019'!F50,'Module Wirting PO2019'!F50,'Module PO2016'!F50,'Module Master PO2019'!F50)))</f>
        <v>4</v>
      </c>
      <c r="G50" s="49" t="str">
        <f>IF(OR(Fächeranerkennung!$C$12="",Fächeranerkennung!$C$11="",Fächeranerkennung!$E$13=""),"",IF(ISERROR($L$4),"",CHOOSE($L$4,'Module PO2019'!G50,'Module Wirting PO2019'!G50,'Module PO2016'!G50,'Module Master PO2019'!G50)))</f>
        <v xml:space="preserve">Pohl </v>
      </c>
      <c r="H50" s="49" t="str">
        <f>IF(OR(Fächeranerkennung!$C$12="",Fächeranerkennung!$C$11="",Fächeranerkennung!$E$13=""),"",IF(ISERROR($L$4),"",CHOOSE($L$4,'Module PO2019'!H50,'Module Wirting PO2019'!H50,'Module PO2016'!H50,'Module Master PO2019'!H50)))</f>
        <v>michael.pohl@hs-bochum.de</v>
      </c>
    </row>
    <row r="51" spans="1:8" x14ac:dyDescent="0.45">
      <c r="A51" s="49" t="str">
        <f>IF(OR(Fächeranerkennung!$C$12="",Fächeranerkennung!$C$11="",Fächeranerkennung!$E$13=""),"Erst PO-Version, Studiengang und Abschluss wählen",IF(ISERROR($L$4),"Diese Kombination aus PO-Version, Studiengang und Abschluss ist nicht hinterlegt, bitte korrigieren",CHOOSE($L$4,'Module PO2019'!A51,'Module Wirting PO2019'!A51,'Module PO2016'!A51,'Module Master PO2019'!A51)))</f>
        <v>Ressourceneffizienz und Ökobilanzierung</v>
      </c>
      <c r="B51" s="49">
        <f>IF(OR(Fächeranerkennung!$C$12="",Fächeranerkennung!$C$11="",Fächeranerkennung!$E$13=""),"",IF(ISERROR($L$4),"",CHOOSE($L$4,'Module PO2019'!B51,'Module Wirting PO2019'!B51,'Module PO2016'!B51,'Module Master PO2019'!B51)))</f>
        <v>5</v>
      </c>
      <c r="C51" s="49" t="str">
        <f>IF(OR(Fächeranerkennung!$C$12="",Fächeranerkennung!$C$11="",Fächeranerkennung!$E$13=""),"",IF(ISERROR($L$4),"",CHOOSE($L$4,'Module PO2019'!C51,'Module Wirting PO2019'!C51,'Module PO2016'!C51,'Module Master PO2019'!C51)))</f>
        <v>MP</v>
      </c>
      <c r="D51" s="49" t="str">
        <f>IF(OR(Fächeranerkennung!$C$12="",Fächeranerkennung!$C$11="",Fächeranerkennung!$E$13=""),"",IF(ISERROR($L$4),"",CHOOSE($L$4,'Module PO2019'!D51,'Module Wirting PO2019'!D51,'Module PO2016'!D51,'Module Master PO2019'!D51)))</f>
        <v>N</v>
      </c>
      <c r="E51" s="49" t="str">
        <f>IF(OR(Fächeranerkennung!$C$12="",Fächeranerkennung!$C$11="",Fächeranerkennung!$E$13=""),"",IF(ISERROR($L$4),"",CHOOSE($L$4,'Module PO2019'!E51,'Module Wirting PO2019'!E51,'Module PO2016'!E51,'Module Master PO2019'!E51)))</f>
        <v>W</v>
      </c>
      <c r="F51" s="49">
        <f>IF(OR(Fächeranerkennung!$C$12="",Fächeranerkennung!$C$11="",Fächeranerkennung!$E$13=""),"",IF(ISERROR($L$4),"",CHOOSE($L$4,'Module PO2019'!F51,'Module Wirting PO2019'!F51,'Module PO2016'!F51,'Module Master PO2019'!F51)))</f>
        <v>5</v>
      </c>
      <c r="G51" s="49" t="str">
        <f>IF(OR(Fächeranerkennung!$C$12="",Fächeranerkennung!$C$11="",Fächeranerkennung!$E$13=""),"",IF(ISERROR($L$4),"",CHOOSE($L$4,'Module PO2019'!G51,'Module Wirting PO2019'!G51,'Module PO2016'!G51,'Module Master PO2019'!G51)))</f>
        <v>Lindner</v>
      </c>
      <c r="H51" s="49" t="str">
        <f>IF(OR(Fächeranerkennung!$C$12="",Fächeranerkennung!$C$11="",Fächeranerkennung!$E$13=""),"",IF(ISERROR($L$4),"",CHOOSE($L$4,'Module PO2019'!H51,'Module Wirting PO2019'!H51,'Module PO2016'!H51,'Module Master PO2019'!H51)))</f>
        <v>jan-paul.lindner@hs-bochum.de</v>
      </c>
    </row>
    <row r="52" spans="1:8" x14ac:dyDescent="0.45">
      <c r="A52" s="49" t="str">
        <f>IF(OR(Fächeranerkennung!$C$12="",Fächeranerkennung!$C$11="",Fächeranerkennung!$E$13=""),"Erst PO-Version, Studiengang und Abschluss wählen",IF(ISERROR($L$4),"Diese Kombination aus PO-Version, Studiengang und Abschluss ist nicht hinterlegt, bitte korrigieren",CHOOSE($L$4,'Module PO2019'!A52,'Module Wirting PO2019'!A52,'Module PO2016'!A52,'Module Master PO2019'!A52)))</f>
        <v>Robotik</v>
      </c>
      <c r="B52" s="49">
        <f>IF(OR(Fächeranerkennung!$C$12="",Fächeranerkennung!$C$11="",Fächeranerkennung!$E$13=""),"",IF(ISERROR($L$4),"",CHOOSE($L$4,'Module PO2019'!B52,'Module Wirting PO2019'!B52,'Module PO2016'!B52,'Module Master PO2019'!B52)))</f>
        <v>5</v>
      </c>
      <c r="C52" s="49" t="str">
        <f>IF(OR(Fächeranerkennung!$C$12="",Fächeranerkennung!$C$11="",Fächeranerkennung!$E$13=""),"",IF(ISERROR($L$4),"",CHOOSE($L$4,'Module PO2019'!C52,'Module Wirting PO2019'!C52,'Module PO2016'!C52,'Module Master PO2019'!C52)))</f>
        <v>MP</v>
      </c>
      <c r="D52" s="49" t="str">
        <f>IF(OR(Fächeranerkennung!$C$12="",Fächeranerkennung!$C$11="",Fächeranerkennung!$E$13=""),"",IF(ISERROR($L$4),"",CHOOSE($L$4,'Module PO2019'!D52,'Module Wirting PO2019'!D52,'Module PO2016'!D52,'Module Master PO2019'!D52)))</f>
        <v>J</v>
      </c>
      <c r="E52" s="49" t="str">
        <f>IF(OR(Fächeranerkennung!$C$12="",Fächeranerkennung!$C$11="",Fächeranerkennung!$E$13=""),"",IF(ISERROR($L$4),"",CHOOSE($L$4,'Module PO2019'!E52,'Module Wirting PO2019'!E52,'Module PO2016'!E52,'Module Master PO2019'!E52)))</f>
        <v>W</v>
      </c>
      <c r="F52" s="49">
        <f>IF(OR(Fächeranerkennung!$C$12="",Fächeranerkennung!$C$11="",Fächeranerkennung!$E$13=""),"",IF(ISERROR($L$4),"",CHOOSE($L$4,'Module PO2019'!F52,'Module Wirting PO2019'!F52,'Module PO2016'!F52,'Module Master PO2019'!F52)))</f>
        <v>6</v>
      </c>
      <c r="G52" s="49" t="str">
        <f>IF(OR(Fächeranerkennung!$C$12="",Fächeranerkennung!$C$11="",Fächeranerkennung!$E$13=""),"",IF(ISERROR($L$4),"",CHOOSE($L$4,'Module PO2019'!G52,'Module Wirting PO2019'!G52,'Module PO2016'!G52,'Module Master PO2019'!G52)))</f>
        <v>Schilberg</v>
      </c>
      <c r="H52" s="49" t="str">
        <f>IF(OR(Fächeranerkennung!$C$12="",Fächeranerkennung!$C$11="",Fächeranerkennung!$E$13=""),"",IF(ISERROR($L$4),"",CHOOSE($L$4,'Module PO2019'!H52,'Module Wirting PO2019'!H52,'Module PO2016'!H52,'Module Master PO2019'!H52)))</f>
        <v>daniel.schilberg@hs-bochum.de</v>
      </c>
    </row>
    <row r="53" spans="1:8" x14ac:dyDescent="0.45">
      <c r="A53" s="49" t="str">
        <f>IF(OR(Fächeranerkennung!$C$12="",Fächeranerkennung!$C$11="",Fächeranerkennung!$E$13=""),"Erst PO-Version, Studiengang und Abschluss wählen",IF(ISERROR($L$4),"Diese Kombination aus PO-Version, Studiengang und Abschluss ist nicht hinterlegt, bitte korrigieren",CHOOSE($L$4,'Module PO2019'!A53,'Module Wirting PO2019'!A53,'Module PO2016'!A53,'Module Master PO2019'!A53)))</f>
        <v xml:space="preserve">Schlüsselkompetenzen </v>
      </c>
      <c r="B53" s="49">
        <f>IF(OR(Fächeranerkennung!$C$12="",Fächeranerkennung!$C$11="",Fächeranerkennung!$E$13=""),"",IF(ISERROR($L$4),"",CHOOSE($L$4,'Module PO2019'!B53,'Module Wirting PO2019'!B53,'Module PO2016'!B53,'Module Master PO2019'!B53)))</f>
        <v>5</v>
      </c>
      <c r="C53" s="49" t="str">
        <f>IF(OR(Fächeranerkennung!$C$12="",Fächeranerkennung!$C$11="",Fächeranerkennung!$E$13=""),"",IF(ISERROR($L$4),"",CHOOSE($L$4,'Module PO2019'!C53,'Module Wirting PO2019'!C53,'Module PO2016'!C53,'Module Master PO2019'!C53)))</f>
        <v>MP</v>
      </c>
      <c r="D53" s="49" t="str">
        <f>IF(OR(Fächeranerkennung!$C$12="",Fächeranerkennung!$C$11="",Fächeranerkennung!$E$13=""),"",IF(ISERROR($L$4),"",CHOOSE($L$4,'Module PO2019'!D53,'Module Wirting PO2019'!D53,'Module PO2016'!D53,'Module Master PO2019'!D53)))</f>
        <v>J</v>
      </c>
      <c r="E53" s="49" t="str">
        <f>IF(OR(Fächeranerkennung!$C$12="",Fächeranerkennung!$C$11="",Fächeranerkennung!$E$13=""),"",IF(ISERROR($L$4),"",CHOOSE($L$4,'Module PO2019'!E53,'Module Wirting PO2019'!E53,'Module PO2016'!E53,'Module Master PO2019'!E53)))</f>
        <v>P</v>
      </c>
      <c r="F53" s="49">
        <f>IF(OR(Fächeranerkennung!$C$12="",Fächeranerkennung!$C$11="",Fächeranerkennung!$E$13=""),"",IF(ISERROR($L$4),"",CHOOSE($L$4,'Module PO2019'!F53,'Module Wirting PO2019'!F53,'Module PO2016'!F53,'Module Master PO2019'!F53)))</f>
        <v>1</v>
      </c>
      <c r="G53" s="49" t="str">
        <f>IF(OR(Fächeranerkennung!$C$12="",Fächeranerkennung!$C$11="",Fächeranerkennung!$E$13=""),"",IF(ISERROR($L$4),"",CHOOSE($L$4,'Module PO2019'!G53,'Module Wirting PO2019'!G53,'Module PO2016'!G53,'Module Master PO2019'!G53)))</f>
        <v>Müller</v>
      </c>
      <c r="H53" s="49" t="str">
        <f>IF(OR(Fächeranerkennung!$C$12="",Fächeranerkennung!$C$11="",Fächeranerkennung!$E$13=""),"",IF(ISERROR($L$4),"",CHOOSE($L$4,'Module PO2019'!H53,'Module Wirting PO2019'!H53,'Module PO2016'!H53,'Module Master PO2019'!H53)))</f>
        <v>eckehard.mueller@hs-bochum.de</v>
      </c>
    </row>
    <row r="54" spans="1:8" x14ac:dyDescent="0.45">
      <c r="A54" s="49" t="str">
        <f>IF(OR(Fächeranerkennung!$C$12="",Fächeranerkennung!$C$11="",Fächeranerkennung!$E$13=""),"Erst PO-Version, Studiengang und Abschluss wählen",IF(ISERROR($L$4),"Diese Kombination aus PO-Version, Studiengang und Abschluss ist nicht hinterlegt, bitte korrigieren",CHOOSE($L$4,'Module PO2019'!A54,'Module Wirting PO2019'!A54,'Module PO2016'!A54,'Module Master PO2019'!A54)))</f>
        <v>Schweiss- und Fügetechnik</v>
      </c>
      <c r="B54" s="49">
        <f>IF(OR(Fächeranerkennung!$C$12="",Fächeranerkennung!$C$11="",Fächeranerkennung!$E$13=""),"",IF(ISERROR($L$4),"",CHOOSE($L$4,'Module PO2019'!B54,'Module Wirting PO2019'!B54,'Module PO2016'!B54,'Module Master PO2019'!B54)))</f>
        <v>5</v>
      </c>
      <c r="C54" s="49" t="str">
        <f>IF(OR(Fächeranerkennung!$C$12="",Fächeranerkennung!$C$11="",Fächeranerkennung!$E$13=""),"",IF(ISERROR($L$4),"",CHOOSE($L$4,'Module PO2019'!C54,'Module Wirting PO2019'!C54,'Module PO2016'!C54,'Module Master PO2019'!C54)))</f>
        <v>MP</v>
      </c>
      <c r="D54" s="49" t="str">
        <f>IF(OR(Fächeranerkennung!$C$12="",Fächeranerkennung!$C$11="",Fächeranerkennung!$E$13=""),"",IF(ISERROR($L$4),"",CHOOSE($L$4,'Module PO2019'!D54,'Module Wirting PO2019'!D54,'Module PO2016'!D54,'Module Master PO2019'!D54)))</f>
        <v>J</v>
      </c>
      <c r="E54" s="49" t="str">
        <f>IF(OR(Fächeranerkennung!$C$12="",Fächeranerkennung!$C$11="",Fächeranerkennung!$E$13=""),"",IF(ISERROR($L$4),"",CHOOSE($L$4,'Module PO2019'!E54,'Module Wirting PO2019'!E54,'Module PO2016'!E54,'Module Master PO2019'!E54)))</f>
        <v>W</v>
      </c>
      <c r="F54" s="49">
        <f>IF(OR(Fächeranerkennung!$C$12="",Fächeranerkennung!$C$11="",Fächeranerkennung!$E$13=""),"",IF(ISERROR($L$4),"",CHOOSE($L$4,'Module PO2019'!F54,'Module Wirting PO2019'!F54,'Module PO2016'!F54,'Module Master PO2019'!F54)))</f>
        <v>6</v>
      </c>
      <c r="G54" s="49" t="str">
        <f>IF(OR(Fächeranerkennung!$C$12="",Fächeranerkennung!$C$11="",Fächeranerkennung!$E$13=""),"",IF(ISERROR($L$4),"",CHOOSE($L$4,'Module PO2019'!G54,'Module Wirting PO2019'!G54,'Module PO2016'!G54,'Module Master PO2019'!G54)))</f>
        <v>Radscheit</v>
      </c>
      <c r="H54" s="49" t="str">
        <f>IF(OR(Fächeranerkennung!$C$12="",Fächeranerkennung!$C$11="",Fächeranerkennung!$E$13=""),"",IF(ISERROR($L$4),"",CHOOSE($L$4,'Module PO2019'!H54,'Module Wirting PO2019'!H54,'Module PO2016'!H54,'Module Master PO2019'!H54)))</f>
        <v>carolin.radscheit@hs-bochum.de</v>
      </c>
    </row>
    <row r="55" spans="1:8" x14ac:dyDescent="0.45">
      <c r="A55" s="49" t="str">
        <f>IF(OR(Fächeranerkennung!$C$12="",Fächeranerkennung!$C$11="",Fächeranerkennung!$E$13=""),"Erst PO-Version, Studiengang und Abschluss wählen",IF(ISERROR($L$4),"Diese Kombination aus PO-Version, Studiengang und Abschluss ist nicht hinterlegt, bitte korrigieren",CHOOSE($L$4,'Module PO2019'!A55,'Module Wirting PO2019'!A55,'Module PO2016'!A55,'Module Master PO2019'!A55)))</f>
        <v>Sicherheitstechnik</v>
      </c>
      <c r="B55" s="49">
        <f>IF(OR(Fächeranerkennung!$C$12="",Fächeranerkennung!$C$11="",Fächeranerkennung!$E$13=""),"",IF(ISERROR($L$4),"",CHOOSE($L$4,'Module PO2019'!B55,'Module Wirting PO2019'!B55,'Module PO2016'!B55,'Module Master PO2019'!B55)))</f>
        <v>5</v>
      </c>
      <c r="C55" s="49" t="str">
        <f>IF(OR(Fächeranerkennung!$C$12="",Fächeranerkennung!$C$11="",Fächeranerkennung!$E$13=""),"",IF(ISERROR($L$4),"",CHOOSE($L$4,'Module PO2019'!C55,'Module Wirting PO2019'!C55,'Module PO2016'!C55,'Module Master PO2019'!C55)))</f>
        <v>MP</v>
      </c>
      <c r="D55" s="49" t="str">
        <f>IF(OR(Fächeranerkennung!$C$12="",Fächeranerkennung!$C$11="",Fächeranerkennung!$E$13=""),"",IF(ISERROR($L$4),"",CHOOSE($L$4,'Module PO2019'!D55,'Module Wirting PO2019'!D55,'Module PO2016'!D55,'Module Master PO2019'!D55)))</f>
        <v>N</v>
      </c>
      <c r="E55" s="49" t="str">
        <f>IF(OR(Fächeranerkennung!$C$12="",Fächeranerkennung!$C$11="",Fächeranerkennung!$E$13=""),"",IF(ISERROR($L$4),"",CHOOSE($L$4,'Module PO2019'!E55,'Module Wirting PO2019'!E55,'Module PO2016'!E55,'Module Master PO2019'!E55)))</f>
        <v>W</v>
      </c>
      <c r="F55" s="49">
        <f>IF(OR(Fächeranerkennung!$C$12="",Fächeranerkennung!$C$11="",Fächeranerkennung!$E$13=""),"",IF(ISERROR($L$4),"",CHOOSE($L$4,'Module PO2019'!F55,'Module Wirting PO2019'!F55,'Module PO2016'!F55,'Module Master PO2019'!F55)))</f>
        <v>5</v>
      </c>
      <c r="G55" s="49" t="str">
        <f>IF(OR(Fächeranerkennung!$C$12="",Fächeranerkennung!$C$11="",Fächeranerkennung!$E$13=""),"",IF(ISERROR($L$4),"",CHOOSE($L$4,'Module PO2019'!G55,'Module Wirting PO2019'!G55,'Module PO2016'!G55,'Module Master PO2019'!G55)))</f>
        <v>Radscheit</v>
      </c>
      <c r="H55" s="49" t="str">
        <f>IF(OR(Fächeranerkennung!$C$12="",Fächeranerkennung!$C$11="",Fächeranerkennung!$E$13=""),"",IF(ISERROR($L$4),"",CHOOSE($L$4,'Module PO2019'!H55,'Module Wirting PO2019'!H55,'Module PO2016'!H55,'Module Master PO2019'!H55)))</f>
        <v>carolin.radscheit@hs-bochum.de</v>
      </c>
    </row>
    <row r="56" spans="1:8" x14ac:dyDescent="0.45">
      <c r="A56" s="49" t="str">
        <f>IF(OR(Fächeranerkennung!$C$12="",Fächeranerkennung!$C$11="",Fächeranerkennung!$E$13=""),"Erst PO-Version, Studiengang und Abschluss wählen",IF(ISERROR($L$4),"Diese Kombination aus PO-Version, Studiengang und Abschluss ist nicht hinterlegt, bitte korrigieren",CHOOSE($L$4,'Module PO2019'!A56,'Module Wirting PO2019'!A56,'Module PO2016'!A56,'Module Master PO2019'!A56)))</f>
        <v>Simultaneous Engineering</v>
      </c>
      <c r="B56" s="49">
        <f>IF(OR(Fächeranerkennung!$C$12="",Fächeranerkennung!$C$11="",Fächeranerkennung!$E$13=""),"",IF(ISERROR($L$4),"",CHOOSE($L$4,'Module PO2019'!B56,'Module Wirting PO2019'!B56,'Module PO2016'!B56,'Module Master PO2019'!B56)))</f>
        <v>5</v>
      </c>
      <c r="C56" s="49" t="str">
        <f>IF(OR(Fächeranerkennung!$C$12="",Fächeranerkennung!$C$11="",Fächeranerkennung!$E$13=""),"",IF(ISERROR($L$4),"",CHOOSE($L$4,'Module PO2019'!C56,'Module Wirting PO2019'!C56,'Module PO2016'!C56,'Module Master PO2019'!C56)))</f>
        <v>MP</v>
      </c>
      <c r="D56" s="49" t="str">
        <f>IF(OR(Fächeranerkennung!$C$12="",Fächeranerkennung!$C$11="",Fächeranerkennung!$E$13=""),"",IF(ISERROR($L$4),"",CHOOSE($L$4,'Module PO2019'!D56,'Module Wirting PO2019'!D56,'Module PO2016'!D56,'Module Master PO2019'!D56)))</f>
        <v>J</v>
      </c>
      <c r="E56" s="49" t="str">
        <f>IF(OR(Fächeranerkennung!$C$12="",Fächeranerkennung!$C$11="",Fächeranerkennung!$E$13=""),"",IF(ISERROR($L$4),"",CHOOSE($L$4,'Module PO2019'!E56,'Module Wirting PO2019'!E56,'Module PO2016'!E56,'Module Master PO2019'!E56)))</f>
        <v>W</v>
      </c>
      <c r="F56" s="49">
        <f>IF(OR(Fächeranerkennung!$C$12="",Fächeranerkennung!$C$11="",Fächeranerkennung!$E$13=""),"",IF(ISERROR($L$4),"",CHOOSE($L$4,'Module PO2019'!F56,'Module Wirting PO2019'!F56,'Module PO2016'!F56,'Module Master PO2019'!F56)))</f>
        <v>6</v>
      </c>
      <c r="G56" s="49" t="str">
        <f>IF(OR(Fächeranerkennung!$C$12="",Fächeranerkennung!$C$11="",Fächeranerkennung!$E$13=""),"",IF(ISERROR($L$4),"",CHOOSE($L$4,'Module PO2019'!G56,'Module Wirting PO2019'!G56,'Module PO2016'!G56,'Module Master PO2019'!G56)))</f>
        <v>Nied - Menninger</v>
      </c>
      <c r="H56" s="49" t="str">
        <f>IF(OR(Fächeranerkennung!$C$12="",Fächeranerkennung!$C$11="",Fächeranerkennung!$E$13=""),"",IF(ISERROR($L$4),"",CHOOSE($L$4,'Module PO2019'!H56,'Module Wirting PO2019'!H56,'Module PO2016'!H56,'Module Master PO2019'!H56)))</f>
        <v>thomas.nied-menninger@hs-bochum.de</v>
      </c>
    </row>
    <row r="57" spans="1:8" x14ac:dyDescent="0.45">
      <c r="A57" s="49" t="str">
        <f>IF(OR(Fächeranerkennung!$C$12="",Fächeranerkennung!$C$11="",Fächeranerkennung!$E$13=""),"Erst PO-Version, Studiengang und Abschluss wählen",IF(ISERROR($L$4),"Diese Kombination aus PO-Version, Studiengang und Abschluss ist nicht hinterlegt, bitte korrigieren",CHOOSE($L$4,'Module PO2019'!A57,'Module Wirting PO2019'!A57,'Module PO2016'!A57,'Module Master PO2019'!A57)))</f>
        <v>Statik</v>
      </c>
      <c r="B57" s="49">
        <f>IF(OR(Fächeranerkennung!$C$12="",Fächeranerkennung!$C$11="",Fächeranerkennung!$E$13=""),"",IF(ISERROR($L$4),"",CHOOSE($L$4,'Module PO2019'!B57,'Module Wirting PO2019'!B57,'Module PO2016'!B57,'Module Master PO2019'!B57)))</f>
        <v>5</v>
      </c>
      <c r="C57" s="49" t="str">
        <f>IF(OR(Fächeranerkennung!$C$12="",Fächeranerkennung!$C$11="",Fächeranerkennung!$E$13=""),"",IF(ISERROR($L$4),"",CHOOSE($L$4,'Module PO2019'!C57,'Module Wirting PO2019'!C57,'Module PO2016'!C57,'Module Master PO2019'!C57)))</f>
        <v>MP</v>
      </c>
      <c r="D57" s="49" t="str">
        <f>IF(OR(Fächeranerkennung!$C$12="",Fächeranerkennung!$C$11="",Fächeranerkennung!$E$13=""),"",IF(ISERROR($L$4),"",CHOOSE($L$4,'Module PO2019'!D57,'Module Wirting PO2019'!D57,'Module PO2016'!D57,'Module Master PO2019'!D57)))</f>
        <v>J</v>
      </c>
      <c r="E57" s="49" t="str">
        <f>IF(OR(Fächeranerkennung!$C$12="",Fächeranerkennung!$C$11="",Fächeranerkennung!$E$13=""),"",IF(ISERROR($L$4),"",CHOOSE($L$4,'Module PO2019'!E57,'Module Wirting PO2019'!E57,'Module PO2016'!E57,'Module Master PO2019'!E57)))</f>
        <v>P</v>
      </c>
      <c r="F57" s="49">
        <f>IF(OR(Fächeranerkennung!$C$12="",Fächeranerkennung!$C$11="",Fächeranerkennung!$E$13=""),"",IF(ISERROR($L$4),"",CHOOSE($L$4,'Module PO2019'!F57,'Module Wirting PO2019'!F57,'Module PO2016'!F57,'Module Master PO2019'!F57)))</f>
        <v>2</v>
      </c>
      <c r="G57" s="49" t="str">
        <f>IF(OR(Fächeranerkennung!$C$12="",Fächeranerkennung!$C$11="",Fächeranerkennung!$E$13=""),"",IF(ISERROR($L$4),"",CHOOSE($L$4,'Module PO2019'!G57,'Module Wirting PO2019'!G57,'Module PO2016'!G57,'Module Master PO2019'!G57)))</f>
        <v>I. Müller</v>
      </c>
      <c r="H57" s="49" t="str">
        <f>IF(OR(Fächeranerkennung!$C$12="",Fächeranerkennung!$C$11="",Fächeranerkennung!$E$13=""),"",IF(ISERROR($L$4),"",CHOOSE($L$4,'Module PO2019'!H57,'Module Wirting PO2019'!H57,'Module PO2016'!H57,'Module Master PO2019'!H57)))</f>
        <v>Inka.Mueller@hs-bochum.de</v>
      </c>
    </row>
    <row r="58" spans="1:8" x14ac:dyDescent="0.45">
      <c r="A58" s="49" t="str">
        <f>IF(OR(Fächeranerkennung!$C$12="",Fächeranerkennung!$C$11="",Fächeranerkennung!$E$13=""),"Erst PO-Version, Studiengang und Abschluss wählen",IF(ISERROR($L$4),"Diese Kombination aus PO-Version, Studiengang und Abschluss ist nicht hinterlegt, bitte korrigieren",CHOOSE($L$4,'Module PO2019'!A58,'Module Wirting PO2019'!A58,'Module PO2016'!A58,'Module Master PO2019'!A58)))</f>
        <v>Statistik für Ingenieurwissenschaften</v>
      </c>
      <c r="B58" s="49">
        <f>IF(OR(Fächeranerkennung!$C$12="",Fächeranerkennung!$C$11="",Fächeranerkennung!$E$13=""),"",IF(ISERROR($L$4),"",CHOOSE($L$4,'Module PO2019'!B58,'Module Wirting PO2019'!B58,'Module PO2016'!B58,'Module Master PO2019'!B58)))</f>
        <v>5</v>
      </c>
      <c r="C58" s="49" t="str">
        <f>IF(OR(Fächeranerkennung!$C$12="",Fächeranerkennung!$C$11="",Fächeranerkennung!$E$13=""),"",IF(ISERROR($L$4),"",CHOOSE($L$4,'Module PO2019'!C58,'Module Wirting PO2019'!C58,'Module PO2016'!C58,'Module Master PO2019'!C58)))</f>
        <v>MP</v>
      </c>
      <c r="D58" s="49" t="str">
        <f>IF(OR(Fächeranerkennung!$C$12="",Fächeranerkennung!$C$11="",Fächeranerkennung!$E$13=""),"",IF(ISERROR($L$4),"",CHOOSE($L$4,'Module PO2019'!D58,'Module Wirting PO2019'!D58,'Module PO2016'!D58,'Module Master PO2019'!D58)))</f>
        <v>J</v>
      </c>
      <c r="E58" s="49" t="str">
        <f>IF(OR(Fächeranerkennung!$C$12="",Fächeranerkennung!$C$11="",Fächeranerkennung!$E$13=""),"",IF(ISERROR($L$4),"",CHOOSE($L$4,'Module PO2019'!E58,'Module Wirting PO2019'!E58,'Module PO2016'!E58,'Module Master PO2019'!E58)))</f>
        <v>W</v>
      </c>
      <c r="F58" s="49">
        <f>IF(OR(Fächeranerkennung!$C$12="",Fächeranerkennung!$C$11="",Fächeranerkennung!$E$13=""),"",IF(ISERROR($L$4),"",CHOOSE($L$4,'Module PO2019'!F58,'Module Wirting PO2019'!F58,'Module PO2016'!F58,'Module Master PO2019'!F58)))</f>
        <v>4</v>
      </c>
      <c r="G58" s="49" t="str">
        <f>IF(OR(Fächeranerkennung!$C$12="",Fächeranerkennung!$C$11="",Fächeranerkennung!$E$13=""),"",IF(ISERROR($L$4),"",CHOOSE($L$4,'Module PO2019'!G58,'Module Wirting PO2019'!G58,'Module PO2016'!G58,'Module Master PO2019'!G58)))</f>
        <v>Thrun</v>
      </c>
      <c r="H58" s="49" t="str">
        <f>IF(OR(Fächeranerkennung!$C$12="",Fächeranerkennung!$C$11="",Fächeranerkennung!$E$13=""),"",IF(ISERROR($L$4),"",CHOOSE($L$4,'Module PO2019'!H58,'Module Wirting PO2019'!H58,'Module PO2016'!H58,'Module Master PO2019'!H58)))</f>
        <v>Andre.Thrun@hs-bochum.de</v>
      </c>
    </row>
    <row r="59" spans="1:8" x14ac:dyDescent="0.45">
      <c r="A59" s="49" t="str">
        <f>IF(OR(Fächeranerkennung!$C$12="",Fächeranerkennung!$C$11="",Fächeranerkennung!$E$13=""),"Erst PO-Version, Studiengang und Abschluss wählen",IF(ISERROR($L$4),"Diese Kombination aus PO-Version, Studiengang und Abschluss ist nicht hinterlegt, bitte korrigieren",CHOOSE($L$4,'Module PO2019'!A59,'Module Wirting PO2019'!A59,'Module PO2016'!A59,'Module Master PO2019'!A59)))</f>
        <v>Strömungsmaschinen</v>
      </c>
      <c r="B59" s="49">
        <f>IF(OR(Fächeranerkennung!$C$12="",Fächeranerkennung!$C$11="",Fächeranerkennung!$E$13=""),"",IF(ISERROR($L$4),"",CHOOSE($L$4,'Module PO2019'!B59,'Module Wirting PO2019'!B59,'Module PO2016'!B59,'Module Master PO2019'!B59)))</f>
        <v>5</v>
      </c>
      <c r="C59" s="49" t="str">
        <f>IF(OR(Fächeranerkennung!$C$12="",Fächeranerkennung!$C$11="",Fächeranerkennung!$E$13=""),"",IF(ISERROR($L$4),"",CHOOSE($L$4,'Module PO2019'!C59,'Module Wirting PO2019'!C59,'Module PO2016'!C59,'Module Master PO2019'!C59)))</f>
        <v>MP</v>
      </c>
      <c r="D59" s="49" t="str">
        <f>IF(OR(Fächeranerkennung!$C$12="",Fächeranerkennung!$C$11="",Fächeranerkennung!$E$13=""),"",IF(ISERROR($L$4),"",CHOOSE($L$4,'Module PO2019'!D59,'Module Wirting PO2019'!D59,'Module PO2016'!D59,'Module Master PO2019'!D59)))</f>
        <v>J</v>
      </c>
      <c r="E59" s="49" t="str">
        <f>IF(OR(Fächeranerkennung!$C$12="",Fächeranerkennung!$C$11="",Fächeranerkennung!$E$13=""),"",IF(ISERROR($L$4),"",CHOOSE($L$4,'Module PO2019'!E59,'Module Wirting PO2019'!E59,'Module PO2016'!E59,'Module Master PO2019'!E59)))</f>
        <v>W</v>
      </c>
      <c r="F59" s="49">
        <f>IF(OR(Fächeranerkennung!$C$12="",Fächeranerkennung!$C$11="",Fächeranerkennung!$E$13=""),"",IF(ISERROR($L$4),"",CHOOSE($L$4,'Module PO2019'!F59,'Module Wirting PO2019'!F59,'Module PO2016'!F59,'Module Master PO2019'!F59)))</f>
        <v>4</v>
      </c>
      <c r="G59" s="49" t="str">
        <f>IF(OR(Fächeranerkennung!$C$12="",Fächeranerkennung!$C$11="",Fächeranerkennung!$E$13=""),"",IF(ISERROR($L$4),"",CHOOSE($L$4,'Module PO2019'!G59,'Module Wirting PO2019'!G59,'Module PO2016'!G59,'Module Master PO2019'!G59)))</f>
        <v>Lindken</v>
      </c>
      <c r="H59" s="49" t="str">
        <f>IF(OR(Fächeranerkennung!$C$12="",Fächeranerkennung!$C$11="",Fächeranerkennung!$E$13=""),"",IF(ISERROR($L$4),"",CHOOSE($L$4,'Module PO2019'!H59,'Module Wirting PO2019'!H59,'Module PO2016'!H59,'Module Master PO2019'!H59)))</f>
        <v>ralph.lindken@hs-bochum.de</v>
      </c>
    </row>
    <row r="60" spans="1:8" x14ac:dyDescent="0.45">
      <c r="A60" s="49" t="str">
        <f>IF(OR(Fächeranerkennung!$C$12="",Fächeranerkennung!$C$11="",Fächeranerkennung!$E$13=""),"Erst PO-Version, Studiengang und Abschluss wählen",IF(ISERROR($L$4),"Diese Kombination aus PO-Version, Studiengang und Abschluss ist nicht hinterlegt, bitte korrigieren",CHOOSE($L$4,'Module PO2019'!A60,'Module Wirting PO2019'!A60,'Module PO2016'!A60,'Module Master PO2019'!A60)))</f>
        <v>Strukturierte Programmierung</v>
      </c>
      <c r="B60" s="49">
        <f>IF(OR(Fächeranerkennung!$C$12="",Fächeranerkennung!$C$11="",Fächeranerkennung!$E$13=""),"",IF(ISERROR($L$4),"",CHOOSE($L$4,'Module PO2019'!B60,'Module Wirting PO2019'!B60,'Module PO2016'!B60,'Module Master PO2019'!B60)))</f>
        <v>5</v>
      </c>
      <c r="C60" s="49" t="str">
        <f>IF(OR(Fächeranerkennung!$C$12="",Fächeranerkennung!$C$11="",Fächeranerkennung!$E$13=""),"",IF(ISERROR($L$4),"",CHOOSE($L$4,'Module PO2019'!C60,'Module Wirting PO2019'!C60,'Module PO2016'!C60,'Module Master PO2019'!C60)))</f>
        <v>MP</v>
      </c>
      <c r="D60" s="49" t="str">
        <f>IF(OR(Fächeranerkennung!$C$12="",Fächeranerkennung!$C$11="",Fächeranerkennung!$E$13=""),"",IF(ISERROR($L$4),"",CHOOSE($L$4,'Module PO2019'!D60,'Module Wirting PO2019'!D60,'Module PO2016'!D60,'Module Master PO2019'!D60)))</f>
        <v>J</v>
      </c>
      <c r="E60" s="49" t="str">
        <f>IF(OR(Fächeranerkennung!$C$12="",Fächeranerkennung!$C$11="",Fächeranerkennung!$E$13=""),"",IF(ISERROR($L$4),"",CHOOSE($L$4,'Module PO2019'!E60,'Module Wirting PO2019'!E60,'Module PO2016'!E60,'Module Master PO2019'!E60)))</f>
        <v>W</v>
      </c>
      <c r="F60" s="49">
        <f>IF(OR(Fächeranerkennung!$C$12="",Fächeranerkennung!$C$11="",Fächeranerkennung!$E$13=""),"",IF(ISERROR($L$4),"",CHOOSE($L$4,'Module PO2019'!F60,'Module Wirting PO2019'!F60,'Module PO2016'!F60,'Module Master PO2019'!F60)))</f>
        <v>4</v>
      </c>
      <c r="G60" s="49" t="str">
        <f>IF(OR(Fächeranerkennung!$C$12="",Fächeranerkennung!$C$11="",Fächeranerkennung!$E$13=""),"",IF(ISERROR($L$4),"",CHOOSE($L$4,'Module PO2019'!G60,'Module Wirting PO2019'!G60,'Module PO2016'!G60,'Module Master PO2019'!G60)))</f>
        <v>Eikelberg</v>
      </c>
      <c r="H60" s="49" t="str">
        <f>IF(OR(Fächeranerkennung!$C$12="",Fächeranerkennung!$C$11="",Fächeranerkennung!$E$13=""),"",IF(ISERROR($L$4),"",CHOOSE($L$4,'Module PO2019'!H60,'Module Wirting PO2019'!H60,'Module PO2016'!H60,'Module Master PO2019'!H60)))</f>
        <v>markus.eikelberg@hs-bochum.de</v>
      </c>
    </row>
    <row r="61" spans="1:8" x14ac:dyDescent="0.45">
      <c r="A61" s="49" t="str">
        <f>IF(OR(Fächeranerkennung!$C$12="",Fächeranerkennung!$C$11="",Fächeranerkennung!$E$13=""),"Erst PO-Version, Studiengang und Abschluss wählen",IF(ISERROR($L$4),"Diese Kombination aus PO-Version, Studiengang und Abschluss ist nicht hinterlegt, bitte korrigieren",CHOOSE($L$4,'Module PO2019'!A61,'Module Wirting PO2019'!A61,'Module PO2016'!A61,'Module Master PO2019'!A61)))</f>
        <v>Technik der Mensch,- Maschine Interaktion</v>
      </c>
      <c r="B61" s="49">
        <f>IF(OR(Fächeranerkennung!$C$12="",Fächeranerkennung!$C$11="",Fächeranerkennung!$E$13=""),"",IF(ISERROR($L$4),"",CHOOSE($L$4,'Module PO2019'!B61,'Module Wirting PO2019'!B61,'Module PO2016'!B61,'Module Master PO2019'!B61)))</f>
        <v>5</v>
      </c>
      <c r="C61" s="49" t="str">
        <f>IF(OR(Fächeranerkennung!$C$12="",Fächeranerkennung!$C$11="",Fächeranerkennung!$E$13=""),"",IF(ISERROR($L$4),"",CHOOSE($L$4,'Module PO2019'!C61,'Module Wirting PO2019'!C61,'Module PO2016'!C61,'Module Master PO2019'!C61)))</f>
        <v>MP</v>
      </c>
      <c r="D61" s="49" t="str">
        <f>IF(OR(Fächeranerkennung!$C$12="",Fächeranerkennung!$C$11="",Fächeranerkennung!$E$13=""),"",IF(ISERROR($L$4),"",CHOOSE($L$4,'Module PO2019'!D61,'Module Wirting PO2019'!D61,'Module PO2016'!D61,'Module Master PO2019'!D61)))</f>
        <v>N</v>
      </c>
      <c r="E61" s="49" t="str">
        <f>IF(OR(Fächeranerkennung!$C$12="",Fächeranerkennung!$C$11="",Fächeranerkennung!$E$13=""),"",IF(ISERROR($L$4),"",CHOOSE($L$4,'Module PO2019'!E61,'Module Wirting PO2019'!E61,'Module PO2016'!E61,'Module Master PO2019'!E61)))</f>
        <v>W</v>
      </c>
      <c r="F61" s="49">
        <f>IF(OR(Fächeranerkennung!$C$12="",Fächeranerkennung!$C$11="",Fächeranerkennung!$E$13=""),"",IF(ISERROR($L$4),"",CHOOSE($L$4,'Module PO2019'!F61,'Module Wirting PO2019'!F61,'Module PO2016'!F61,'Module Master PO2019'!F61)))</f>
        <v>4</v>
      </c>
      <c r="G61" s="49" t="str">
        <f>IF(OR(Fächeranerkennung!$C$12="",Fächeranerkennung!$C$11="",Fächeranerkennung!$E$13=""),"",IF(ISERROR($L$4),"",CHOOSE($L$4,'Module PO2019'!G61,'Module Wirting PO2019'!G61,'Module PO2016'!G61,'Module Master PO2019'!G61)))</f>
        <v>Mathews</v>
      </c>
      <c r="H61" s="49" t="str">
        <f>IF(OR(Fächeranerkennung!$C$12="",Fächeranerkennung!$C$11="",Fächeranerkennung!$E$13=""),"",IF(ISERROR($L$4),"",CHOOSE($L$4,'Module PO2019'!H61,'Module Wirting PO2019'!H61,'Module PO2016'!H61,'Module Master PO2019'!H61)))</f>
        <v>oliver.mathews@hs-bochum.de</v>
      </c>
    </row>
    <row r="62" spans="1:8" x14ac:dyDescent="0.45">
      <c r="A62" s="49" t="str">
        <f>IF(OR(Fächeranerkennung!$C$12="",Fächeranerkennung!$C$11="",Fächeranerkennung!$E$13=""),"Erst PO-Version, Studiengang und Abschluss wählen",IF(ISERROR($L$4),"Diese Kombination aus PO-Version, Studiengang und Abschluss ist nicht hinterlegt, bitte korrigieren",CHOOSE($L$4,'Module PO2019'!A62,'Module Wirting PO2019'!A62,'Module PO2016'!A62,'Module Master PO2019'!A62)))</f>
        <v>Technische Bildverarbeitung</v>
      </c>
      <c r="B62" s="49">
        <f>IF(OR(Fächeranerkennung!$C$12="",Fächeranerkennung!$C$11="",Fächeranerkennung!$E$13=""),"",IF(ISERROR($L$4),"",CHOOSE($L$4,'Module PO2019'!B62,'Module Wirting PO2019'!B62,'Module PO2016'!B62,'Module Master PO2019'!B62)))</f>
        <v>5</v>
      </c>
      <c r="C62" s="49" t="str">
        <f>IF(OR(Fächeranerkennung!$C$12="",Fächeranerkennung!$C$11="",Fächeranerkennung!$E$13=""),"",IF(ISERROR($L$4),"",CHOOSE($L$4,'Module PO2019'!C62,'Module Wirting PO2019'!C62,'Module PO2016'!C62,'Module Master PO2019'!C62)))</f>
        <v>MP</v>
      </c>
      <c r="D62" s="49" t="str">
        <f>IF(OR(Fächeranerkennung!$C$12="",Fächeranerkennung!$C$11="",Fächeranerkennung!$E$13=""),"",IF(ISERROR($L$4),"",CHOOSE($L$4,'Module PO2019'!D62,'Module Wirting PO2019'!D62,'Module PO2016'!D62,'Module Master PO2019'!D62)))</f>
        <v>J</v>
      </c>
      <c r="E62" s="49" t="str">
        <f>IF(OR(Fächeranerkennung!$C$12="",Fächeranerkennung!$C$11="",Fächeranerkennung!$E$13=""),"",IF(ISERROR($L$4),"",CHOOSE($L$4,'Module PO2019'!E62,'Module Wirting PO2019'!E62,'Module PO2016'!E62,'Module Master PO2019'!E62)))</f>
        <v>W</v>
      </c>
      <c r="F62" s="49">
        <f>IF(OR(Fächeranerkennung!$C$12="",Fächeranerkennung!$C$11="",Fächeranerkennung!$E$13=""),"",IF(ISERROR($L$4),"",CHOOSE($L$4,'Module PO2019'!F62,'Module Wirting PO2019'!F62,'Module PO2016'!F62,'Module Master PO2019'!F62)))</f>
        <v>5</v>
      </c>
      <c r="G62" s="49" t="str">
        <f>IF(OR(Fächeranerkennung!$C$12="",Fächeranerkennung!$C$11="",Fächeranerkennung!$E$13=""),"",IF(ISERROR($L$4),"",CHOOSE($L$4,'Module PO2019'!G62,'Module Wirting PO2019'!G62,'Module PO2016'!G62,'Module Master PO2019'!G62)))</f>
        <v>Mohr</v>
      </c>
      <c r="H62" s="49" t="str">
        <f>IF(OR(Fächeranerkennung!$C$12="",Fächeranerkennung!$C$11="",Fächeranerkennung!$E$13=""),"",IF(ISERROR($L$4),"",CHOOSE($L$4,'Module PO2019'!H62,'Module Wirting PO2019'!H62,'Module PO2016'!H62,'Module Master PO2019'!H62)))</f>
        <v>dirk.mohr@hs-bochum.de</v>
      </c>
    </row>
    <row r="63" spans="1:8" x14ac:dyDescent="0.45">
      <c r="A63" s="49" t="str">
        <f>IF(OR(Fächeranerkennung!$C$12="",Fächeranerkennung!$C$11="",Fächeranerkennung!$E$13=""),"Erst PO-Version, Studiengang und Abschluss wählen",IF(ISERROR($L$4),"Diese Kombination aus PO-Version, Studiengang und Abschluss ist nicht hinterlegt, bitte korrigieren",CHOOSE($L$4,'Module PO2019'!A63,'Module Wirting PO2019'!A63,'Module PO2016'!A63,'Module Master PO2019'!A63)))</f>
        <v>Technisches Englisch</v>
      </c>
      <c r="B63" s="49">
        <f>IF(OR(Fächeranerkennung!$C$12="",Fächeranerkennung!$C$11="",Fächeranerkennung!$E$13=""),"",IF(ISERROR($L$4),"",CHOOSE($L$4,'Module PO2019'!B63,'Module Wirting PO2019'!B63,'Module PO2016'!B63,'Module Master PO2019'!B63)))</f>
        <v>5</v>
      </c>
      <c r="C63" s="49" t="str">
        <f>IF(OR(Fächeranerkennung!$C$12="",Fächeranerkennung!$C$11="",Fächeranerkennung!$E$13=""),"",IF(ISERROR($L$4),"",CHOOSE($L$4,'Module PO2019'!C63,'Module Wirting PO2019'!C63,'Module PO2016'!C63,'Module Master PO2019'!C63)))</f>
        <v>MP</v>
      </c>
      <c r="D63" s="49" t="str">
        <f>IF(OR(Fächeranerkennung!$C$12="",Fächeranerkennung!$C$11="",Fächeranerkennung!$E$13=""),"",IF(ISERROR($L$4),"",CHOOSE($L$4,'Module PO2019'!D63,'Module Wirting PO2019'!D63,'Module PO2016'!D63,'Module Master PO2019'!D63)))</f>
        <v>N</v>
      </c>
      <c r="E63" s="49" t="str">
        <f>IF(OR(Fächeranerkennung!$C$12="",Fächeranerkennung!$C$11="",Fächeranerkennung!$E$13=""),"",IF(ISERROR($L$4),"",CHOOSE($L$4,'Module PO2019'!E63,'Module Wirting PO2019'!E63,'Module PO2016'!E63,'Module Master PO2019'!E63)))</f>
        <v>P</v>
      </c>
      <c r="F63" s="49">
        <f>IF(OR(Fächeranerkennung!$C$12="",Fächeranerkennung!$C$11="",Fächeranerkennung!$E$13=""),"",IF(ISERROR($L$4),"",CHOOSE($L$4,'Module PO2019'!F63,'Module Wirting PO2019'!F63,'Module PO2016'!F63,'Module Master PO2019'!F63)))</f>
        <v>5</v>
      </c>
      <c r="G63" s="49" t="str">
        <f>IF(OR(Fächeranerkennung!$C$12="",Fächeranerkennung!$C$11="",Fächeranerkennung!$E$13=""),"",IF(ISERROR($L$4),"",CHOOSE($L$4,'Module PO2019'!G63,'Module Wirting PO2019'!G63,'Module PO2016'!G63,'Module Master PO2019'!G63)))</f>
        <v>Werthebach</v>
      </c>
      <c r="H63" s="49" t="str">
        <f>IF(OR(Fächeranerkennung!$C$12="",Fächeranerkennung!$C$11="",Fächeranerkennung!$E$13=""),"",IF(ISERROR($L$4),"",CHOOSE($L$4,'Module PO2019'!H63,'Module Wirting PO2019'!H63,'Module PO2016'!H63,'Module Master PO2019'!H63)))</f>
        <v>marion.werthebach@hs-bochum.de</v>
      </c>
    </row>
    <row r="64" spans="1:8" x14ac:dyDescent="0.45">
      <c r="A64" s="49" t="str">
        <f>IF(OR(Fächeranerkennung!$C$12="",Fächeranerkennung!$C$11="",Fächeranerkennung!$E$13=""),"Erst PO-Version, Studiengang und Abschluss wählen",IF(ISERROR($L$4),"Diese Kombination aus PO-Version, Studiengang und Abschluss ist nicht hinterlegt, bitte korrigieren",CHOOSE($L$4,'Module PO2019'!A64,'Module Wirting PO2019'!A64,'Module PO2016'!A64,'Module Master PO2019'!A64)))</f>
        <v>Thermodynamik und Wärmeübertragung</v>
      </c>
      <c r="B64" s="49">
        <f>IF(OR(Fächeranerkennung!$C$12="",Fächeranerkennung!$C$11="",Fächeranerkennung!$E$13=""),"",IF(ISERROR($L$4),"",CHOOSE($L$4,'Module PO2019'!B64,'Module Wirting PO2019'!B64,'Module PO2016'!B64,'Module Master PO2019'!B64)))</f>
        <v>5</v>
      </c>
      <c r="C64" s="49" t="str">
        <f>IF(OR(Fächeranerkennung!$C$12="",Fächeranerkennung!$C$11="",Fächeranerkennung!$E$13=""),"",IF(ISERROR($L$4),"",CHOOSE($L$4,'Module PO2019'!C64,'Module Wirting PO2019'!C64,'Module PO2016'!C64,'Module Master PO2019'!C64)))</f>
        <v>MP</v>
      </c>
      <c r="D64" s="49" t="str">
        <f>IF(OR(Fächeranerkennung!$C$12="",Fächeranerkennung!$C$11="",Fächeranerkennung!$E$13=""),"",IF(ISERROR($L$4),"",CHOOSE($L$4,'Module PO2019'!D64,'Module Wirting PO2019'!D64,'Module PO2016'!D64,'Module Master PO2019'!D64)))</f>
        <v>N</v>
      </c>
      <c r="E64" s="49" t="str">
        <f>IF(OR(Fächeranerkennung!$C$12="",Fächeranerkennung!$C$11="",Fächeranerkennung!$E$13=""),"",IF(ISERROR($L$4),"",CHOOSE($L$4,'Module PO2019'!E64,'Module Wirting PO2019'!E64,'Module PO2016'!E64,'Module Master PO2019'!E64)))</f>
        <v>P</v>
      </c>
      <c r="F64" s="49">
        <f>IF(OR(Fächeranerkennung!$C$12="",Fächeranerkennung!$C$11="",Fächeranerkennung!$E$13=""),"",IF(ISERROR($L$4),"",CHOOSE($L$4,'Module PO2019'!F64,'Module Wirting PO2019'!F64,'Module PO2016'!F64,'Module Master PO2019'!F64)))</f>
        <v>3</v>
      </c>
      <c r="G64" s="49" t="str">
        <f>IF(OR(Fächeranerkennung!$C$12="",Fächeranerkennung!$C$11="",Fächeranerkennung!$E$13=""),"",IF(ISERROR($L$4),"",CHOOSE($L$4,'Module PO2019'!G64,'Module Wirting PO2019'!G64,'Module PO2016'!G64,'Module Master PO2019'!G64)))</f>
        <v>Gerber</v>
      </c>
      <c r="H64" s="49" t="str">
        <f>IF(OR(Fächeranerkennung!$C$12="",Fächeranerkennung!$C$11="",Fächeranerkennung!$E$13=""),"",IF(ISERROR($L$4),"",CHOOSE($L$4,'Module PO2019'!H64,'Module Wirting PO2019'!H64,'Module PO2016'!H64,'Module Master PO2019'!H64)))</f>
        <v>mandy.gerber@hs-bochum.de</v>
      </c>
    </row>
    <row r="65" spans="1:8" x14ac:dyDescent="0.45">
      <c r="A65" s="49" t="str">
        <f>IF(OR(Fächeranerkennung!$C$12="",Fächeranerkennung!$C$11="",Fächeranerkennung!$E$13=""),"Erst PO-Version, Studiengang und Abschluss wählen",IF(ISERROR($L$4),"Diese Kombination aus PO-Version, Studiengang und Abschluss ist nicht hinterlegt, bitte korrigieren",CHOOSE($L$4,'Module PO2019'!A65,'Module Wirting PO2019'!A65,'Module PO2016'!A65,'Module Master PO2019'!A65)))</f>
        <v>Umwelttechnik 1</v>
      </c>
      <c r="B65" s="49">
        <f>IF(OR(Fächeranerkennung!$C$12="",Fächeranerkennung!$C$11="",Fächeranerkennung!$E$13=""),"",IF(ISERROR($L$4),"",CHOOSE($L$4,'Module PO2019'!B65,'Module Wirting PO2019'!B65,'Module PO2016'!B65,'Module Master PO2019'!B65)))</f>
        <v>5</v>
      </c>
      <c r="C65" s="49" t="str">
        <f>IF(OR(Fächeranerkennung!$C$12="",Fächeranerkennung!$C$11="",Fächeranerkennung!$E$13=""),"",IF(ISERROR($L$4),"",CHOOSE($L$4,'Module PO2019'!C65,'Module Wirting PO2019'!C65,'Module PO2016'!C65,'Module Master PO2019'!C65)))</f>
        <v>MP</v>
      </c>
      <c r="D65" s="49" t="str">
        <f>IF(OR(Fächeranerkennung!$C$12="",Fächeranerkennung!$C$11="",Fächeranerkennung!$E$13=""),"",IF(ISERROR($L$4),"",CHOOSE($L$4,'Module PO2019'!D65,'Module Wirting PO2019'!D65,'Module PO2016'!D65,'Module Master PO2019'!D65)))</f>
        <v>N</v>
      </c>
      <c r="E65" s="49" t="str">
        <f>IF(OR(Fächeranerkennung!$C$12="",Fächeranerkennung!$C$11="",Fächeranerkennung!$E$13=""),"",IF(ISERROR($L$4),"",CHOOSE($L$4,'Module PO2019'!E65,'Module Wirting PO2019'!E65,'Module PO2016'!E65,'Module Master PO2019'!E65)))</f>
        <v>W</v>
      </c>
      <c r="F65" s="49" t="str">
        <f>IF(OR(Fächeranerkennung!$C$12="",Fächeranerkennung!$C$11="",Fächeranerkennung!$E$13=""),"",IF(ISERROR($L$4),"",CHOOSE($L$4,'Module PO2019'!F65,'Module Wirting PO2019'!F65,'Module PO2016'!F65,'Module Master PO2019'!F65)))</f>
        <v>Ab dem 4 Sem.</v>
      </c>
      <c r="G65" s="49" t="str">
        <f>IF(OR(Fächeranerkennung!$C$12="",Fächeranerkennung!$C$11="",Fächeranerkennung!$E$13=""),"",IF(ISERROR($L$4),"",CHOOSE($L$4,'Module PO2019'!G65,'Module Wirting PO2019'!G65,'Module PO2016'!G65,'Module Master PO2019'!G65)))</f>
        <v>Hense</v>
      </c>
      <c r="H65" s="49" t="str">
        <f>IF(OR(Fächeranerkennung!$C$12="",Fächeranerkennung!$C$11="",Fächeranerkennung!$E$13=""),"",IF(ISERROR($L$4),"",CHOOSE($L$4,'Module PO2019'!H65,'Module Wirting PO2019'!H65,'Module PO2016'!H65,'Module Master PO2019'!H65)))</f>
        <v>Peter.Hense@hs-bochum.de</v>
      </c>
    </row>
    <row r="66" spans="1:8" x14ac:dyDescent="0.45">
      <c r="A66" s="49" t="str">
        <f>IF(OR(Fächeranerkennung!$C$12="",Fächeranerkennung!$C$11="",Fächeranerkennung!$E$13=""),"Erst PO-Version, Studiengang und Abschluss wählen",IF(ISERROR($L$4),"Diese Kombination aus PO-Version, Studiengang und Abschluss ist nicht hinterlegt, bitte korrigieren",CHOOSE($L$4,'Module PO2019'!A66,'Module Wirting PO2019'!A66,'Module PO2016'!A66,'Module Master PO2019'!A66)))</f>
        <v xml:space="preserve">Umwelttechnik 3 </v>
      </c>
      <c r="B66" s="49">
        <f>IF(OR(Fächeranerkennung!$C$12="",Fächeranerkennung!$C$11="",Fächeranerkennung!$E$13=""),"",IF(ISERROR($L$4),"",CHOOSE($L$4,'Module PO2019'!B66,'Module Wirting PO2019'!B66,'Module PO2016'!B66,'Module Master PO2019'!B66)))</f>
        <v>5</v>
      </c>
      <c r="C66" s="49" t="str">
        <f>IF(OR(Fächeranerkennung!$C$12="",Fächeranerkennung!$C$11="",Fächeranerkennung!$E$13=""),"",IF(ISERROR($L$4),"",CHOOSE($L$4,'Module PO2019'!C66,'Module Wirting PO2019'!C66,'Module PO2016'!C66,'Module Master PO2019'!C66)))</f>
        <v>MP</v>
      </c>
      <c r="D66" s="49" t="str">
        <f>IF(OR(Fächeranerkennung!$C$12="",Fächeranerkennung!$C$11="",Fächeranerkennung!$E$13=""),"",IF(ISERROR($L$4),"",CHOOSE($L$4,'Module PO2019'!D66,'Module Wirting PO2019'!D66,'Module PO2016'!D66,'Module Master PO2019'!D66)))</f>
        <v>J</v>
      </c>
      <c r="E66" s="49" t="str">
        <f>IF(OR(Fächeranerkennung!$C$12="",Fächeranerkennung!$C$11="",Fächeranerkennung!$E$13=""),"",IF(ISERROR($L$4),"",CHOOSE($L$4,'Module PO2019'!E66,'Module Wirting PO2019'!E66,'Module PO2016'!E66,'Module Master PO2019'!E66)))</f>
        <v>W</v>
      </c>
      <c r="F66" s="49" t="str">
        <f>IF(OR(Fächeranerkennung!$C$12="",Fächeranerkennung!$C$11="",Fächeranerkennung!$E$13=""),"",IF(ISERROR($L$4),"",CHOOSE($L$4,'Module PO2019'!F66,'Module Wirting PO2019'!F66,'Module PO2016'!F66,'Module Master PO2019'!F66)))</f>
        <v>Ab dem 4 Sem.</v>
      </c>
      <c r="G66" s="49" t="str">
        <f>IF(OR(Fächeranerkennung!$C$12="",Fächeranerkennung!$C$11="",Fächeranerkennung!$E$13=""),"",IF(ISERROR($L$4),"",CHOOSE($L$4,'Module PO2019'!G66,'Module Wirting PO2019'!G66,'Module PO2016'!G66,'Module Master PO2019'!G66)))</f>
        <v>Hense</v>
      </c>
      <c r="H66" s="49" t="str">
        <f>IF(OR(Fächeranerkennung!$C$12="",Fächeranerkennung!$C$11="",Fächeranerkennung!$E$13=""),"",IF(ISERROR($L$4),"",CHOOSE($L$4,'Module PO2019'!H66,'Module Wirting PO2019'!H66,'Module PO2016'!H66,'Module Master PO2019'!H66)))</f>
        <v>Peter.Hense@hs-bochum.de</v>
      </c>
    </row>
    <row r="67" spans="1:8" x14ac:dyDescent="0.45">
      <c r="A67" s="49" t="str">
        <f>IF(OR(Fächeranerkennung!$C$12="",Fächeranerkennung!$C$11="",Fächeranerkennung!$E$13=""),"Erst PO-Version, Studiengang und Abschluss wählen",IF(ISERROR($L$4),"Diese Kombination aus PO-Version, Studiengang und Abschluss ist nicht hinterlegt, bitte korrigieren",CHOOSE($L$4,'Module PO2019'!A67,'Module Wirting PO2019'!A67,'Module PO2016'!A67,'Module Master PO2019'!A67)))</f>
        <v>Umweltverfahrenstechnik</v>
      </c>
      <c r="B67" s="49">
        <f>IF(OR(Fächeranerkennung!$C$12="",Fächeranerkennung!$C$11="",Fächeranerkennung!$E$13=""),"",IF(ISERROR($L$4),"",CHOOSE($L$4,'Module PO2019'!B67,'Module Wirting PO2019'!B67,'Module PO2016'!B67,'Module Master PO2019'!B67)))</f>
        <v>5</v>
      </c>
      <c r="C67" s="49" t="str">
        <f>IF(OR(Fächeranerkennung!$C$12="",Fächeranerkennung!$C$11="",Fächeranerkennung!$E$13=""),"",IF(ISERROR($L$4),"",CHOOSE($L$4,'Module PO2019'!C67,'Module Wirting PO2019'!C67,'Module PO2016'!C67,'Module Master PO2019'!C67)))</f>
        <v>MP</v>
      </c>
      <c r="D67" s="49" t="str">
        <f>IF(OR(Fächeranerkennung!$C$12="",Fächeranerkennung!$C$11="",Fächeranerkennung!$E$13=""),"",IF(ISERROR($L$4),"",CHOOSE($L$4,'Module PO2019'!D67,'Module Wirting PO2019'!D67,'Module PO2016'!D67,'Module Master PO2019'!D67)))</f>
        <v>N</v>
      </c>
      <c r="E67" s="49" t="str">
        <f>IF(OR(Fächeranerkennung!$C$12="",Fächeranerkennung!$C$11="",Fächeranerkennung!$E$13=""),"",IF(ISERROR($L$4),"",CHOOSE($L$4,'Module PO2019'!E67,'Module Wirting PO2019'!E67,'Module PO2016'!E67,'Module Master PO2019'!E67)))</f>
        <v>W</v>
      </c>
      <c r="F67" s="49">
        <f>IF(OR(Fächeranerkennung!$C$12="",Fächeranerkennung!$C$11="",Fächeranerkennung!$E$13=""),"",IF(ISERROR($L$4),"",CHOOSE($L$4,'Module PO2019'!F67,'Module Wirting PO2019'!F67,'Module PO2016'!F67,'Module Master PO2019'!F67)))</f>
        <v>5</v>
      </c>
      <c r="G67" s="49" t="str">
        <f>IF(OR(Fächeranerkennung!$C$12="",Fächeranerkennung!$C$11="",Fächeranerkennung!$E$13=""),"",IF(ISERROR($L$4),"",CHOOSE($L$4,'Module PO2019'!G67,'Module Wirting PO2019'!G67,'Module PO2016'!G67,'Module Master PO2019'!G67)))</f>
        <v>Gerber</v>
      </c>
      <c r="H67" s="49" t="str">
        <f>IF(OR(Fächeranerkennung!$C$12="",Fächeranerkennung!$C$11="",Fächeranerkennung!$E$13=""),"",IF(ISERROR($L$4),"",CHOOSE($L$4,'Module PO2019'!H67,'Module Wirting PO2019'!H67,'Module PO2016'!H67,'Module Master PO2019'!H67)))</f>
        <v>mandy.gerber@hs-bochum.de</v>
      </c>
    </row>
    <row r="68" spans="1:8" x14ac:dyDescent="0.45">
      <c r="A68" s="49" t="str">
        <f>IF(OR(Fächeranerkennung!$C$12="",Fächeranerkennung!$C$11="",Fächeranerkennung!$E$13=""),"Erst PO-Version, Studiengang und Abschluss wählen",IF(ISERROR($L$4),"Diese Kombination aus PO-Version, Studiengang und Abschluss ist nicht hinterlegt, bitte korrigieren",CHOOSE($L$4,'Module PO2019'!A68,'Module Wirting PO2019'!A68,'Module PO2016'!A68,'Module Master PO2019'!A68)))</f>
        <v>Werkstofftechnik 1</v>
      </c>
      <c r="B68" s="49">
        <f>IF(OR(Fächeranerkennung!$C$12="",Fächeranerkennung!$C$11="",Fächeranerkennung!$E$13=""),"",IF(ISERROR($L$4),"",CHOOSE($L$4,'Module PO2019'!B68,'Module Wirting PO2019'!B68,'Module PO2016'!B68,'Module Master PO2019'!B68)))</f>
        <v>5</v>
      </c>
      <c r="C68" s="49" t="str">
        <f>IF(OR(Fächeranerkennung!$C$12="",Fächeranerkennung!$C$11="",Fächeranerkennung!$E$13=""),"",IF(ISERROR($L$4),"",CHOOSE($L$4,'Module PO2019'!C68,'Module Wirting PO2019'!C68,'Module PO2016'!C68,'Module Master PO2019'!C68)))</f>
        <v>MP</v>
      </c>
      <c r="D68" s="49" t="str">
        <f>IF(OR(Fächeranerkennung!$C$12="",Fächeranerkennung!$C$11="",Fächeranerkennung!$E$13=""),"",IF(ISERROR($L$4),"",CHOOSE($L$4,'Module PO2019'!D68,'Module Wirting PO2019'!D68,'Module PO2016'!D68,'Module Master PO2019'!D68)))</f>
        <v>J</v>
      </c>
      <c r="E68" s="49" t="str">
        <f>IF(OR(Fächeranerkennung!$C$12="",Fächeranerkennung!$C$11="",Fächeranerkennung!$E$13=""),"",IF(ISERROR($L$4),"",CHOOSE($L$4,'Module PO2019'!E68,'Module Wirting PO2019'!E68,'Module PO2016'!E68,'Module Master PO2019'!E68)))</f>
        <v>P</v>
      </c>
      <c r="F68" s="49">
        <f>IF(OR(Fächeranerkennung!$C$12="",Fächeranerkennung!$C$11="",Fächeranerkennung!$E$13=""),"",IF(ISERROR($L$4),"",CHOOSE($L$4,'Module PO2019'!F68,'Module Wirting PO2019'!F68,'Module PO2016'!F68,'Module Master PO2019'!F68)))</f>
        <v>1</v>
      </c>
      <c r="G68" s="49" t="str">
        <f>IF(OR(Fächeranerkennung!$C$12="",Fächeranerkennung!$C$11="",Fächeranerkennung!$E$13=""),"",IF(ISERROR($L$4),"",CHOOSE($L$4,'Module PO2019'!G68,'Module Wirting PO2019'!G68,'Module PO2016'!G68,'Module Master PO2019'!G68)))</f>
        <v>Segtrop</v>
      </c>
      <c r="H68" s="49" t="str">
        <f>IF(OR(Fächeranerkennung!$C$12="",Fächeranerkennung!$C$11="",Fächeranerkennung!$E$13=""),"",IF(ISERROR($L$4),"",CHOOSE($L$4,'Module PO2019'!H68,'Module Wirting PO2019'!H68,'Module PO2016'!H68,'Module Master PO2019'!H68)))</f>
        <v>klaus.segtrop@hs-bochum.de</v>
      </c>
    </row>
    <row r="69" spans="1:8" x14ac:dyDescent="0.45">
      <c r="A69" s="49" t="str">
        <f>IF(OR(Fächeranerkennung!$C$12="",Fächeranerkennung!$C$11="",Fächeranerkennung!$E$13=""),"Erst PO-Version, Studiengang und Abschluss wählen",IF(ISERROR($L$4),"Diese Kombination aus PO-Version, Studiengang und Abschluss ist nicht hinterlegt, bitte korrigieren",CHOOSE($L$4,'Module PO2019'!A69,'Module Wirting PO2019'!A69,'Module PO2016'!A69,'Module Master PO2019'!A69)))</f>
        <v>Werkstofftechnik 2</v>
      </c>
      <c r="B69" s="49">
        <f>IF(OR(Fächeranerkennung!$C$12="",Fächeranerkennung!$C$11="",Fächeranerkennung!$E$13=""),"",IF(ISERROR($L$4),"",CHOOSE($L$4,'Module PO2019'!B69,'Module Wirting PO2019'!B69,'Module PO2016'!B69,'Module Master PO2019'!B69)))</f>
        <v>5</v>
      </c>
      <c r="C69" s="49" t="str">
        <f>IF(OR(Fächeranerkennung!$C$12="",Fächeranerkennung!$C$11="",Fächeranerkennung!$E$13=""),"",IF(ISERROR($L$4),"",CHOOSE($L$4,'Module PO2019'!C69,'Module Wirting PO2019'!C69,'Module PO2016'!C69,'Module Master PO2019'!C69)))</f>
        <v>MP</v>
      </c>
      <c r="D69" s="49" t="str">
        <f>IF(OR(Fächeranerkennung!$C$12="",Fächeranerkennung!$C$11="",Fächeranerkennung!$E$13=""),"",IF(ISERROR($L$4),"",CHOOSE($L$4,'Module PO2019'!D69,'Module Wirting PO2019'!D69,'Module PO2016'!D69,'Module Master PO2019'!D69)))</f>
        <v>J</v>
      </c>
      <c r="E69" s="49" t="str">
        <f>IF(OR(Fächeranerkennung!$C$12="",Fächeranerkennung!$C$11="",Fächeranerkennung!$E$13=""),"",IF(ISERROR($L$4),"",CHOOSE($L$4,'Module PO2019'!E69,'Module Wirting PO2019'!E69,'Module PO2016'!E69,'Module Master PO2019'!E69)))</f>
        <v>P</v>
      </c>
      <c r="F69" s="49">
        <f>IF(OR(Fächeranerkennung!$C$12="",Fächeranerkennung!$C$11="",Fächeranerkennung!$E$13=""),"",IF(ISERROR($L$4),"",CHOOSE($L$4,'Module PO2019'!F69,'Module Wirting PO2019'!F69,'Module PO2016'!F69,'Module Master PO2019'!F69)))</f>
        <v>2</v>
      </c>
      <c r="G69" s="49" t="str">
        <f>IF(OR(Fächeranerkennung!$C$12="",Fächeranerkennung!$C$11="",Fächeranerkennung!$E$13=""),"",IF(ISERROR($L$4),"",CHOOSE($L$4,'Module PO2019'!G69,'Module Wirting PO2019'!G69,'Module PO2016'!G69,'Module Master PO2019'!G69)))</f>
        <v>Segtrop</v>
      </c>
      <c r="H69" s="49" t="str">
        <f>IF(OR(Fächeranerkennung!$C$12="",Fächeranerkennung!$C$11="",Fächeranerkennung!$E$13=""),"",IF(ISERROR($L$4),"",CHOOSE($L$4,'Module PO2019'!H69,'Module Wirting PO2019'!H69,'Module PO2016'!H69,'Module Master PO2019'!H69)))</f>
        <v>klaus.segtrop@hs-bochum.de</v>
      </c>
    </row>
    <row r="70" spans="1:8" x14ac:dyDescent="0.45">
      <c r="A70" s="49" t="str">
        <f>IF(OR(Fächeranerkennung!$C$12="",Fächeranerkennung!$C$11="",Fächeranerkennung!$E$13=""),"Erst PO-Version, Studiengang und Abschluss wählen",IF(ISERROR($L$4),"Diese Kombination aus PO-Version, Studiengang und Abschluss ist nicht hinterlegt, bitte korrigieren",CHOOSE($L$4,'Module PO2019'!A70,'Module Wirting PO2019'!A70,'Module PO2016'!A70,'Module Master PO2019'!A70)))</f>
        <v>Werkzeugmaschinen - Gegenwart und Zukunft</v>
      </c>
      <c r="B70" s="49">
        <f>IF(OR(Fächeranerkennung!$C$12="",Fächeranerkennung!$C$11="",Fächeranerkennung!$E$13=""),"",IF(ISERROR($L$4),"",CHOOSE($L$4,'Module PO2019'!B70,'Module Wirting PO2019'!B70,'Module PO2016'!B70,'Module Master PO2019'!B70)))</f>
        <v>5</v>
      </c>
      <c r="C70" s="49" t="str">
        <f>IF(OR(Fächeranerkennung!$C$12="",Fächeranerkennung!$C$11="",Fächeranerkennung!$E$13=""),"",IF(ISERROR($L$4),"",CHOOSE($L$4,'Module PO2019'!C70,'Module Wirting PO2019'!C70,'Module PO2016'!C70,'Module Master PO2019'!C70)))</f>
        <v>MP</v>
      </c>
      <c r="D70" s="49" t="str">
        <f>IF(OR(Fächeranerkennung!$C$12="",Fächeranerkennung!$C$11="",Fächeranerkennung!$E$13=""),"",IF(ISERROR($L$4),"",CHOOSE($L$4,'Module PO2019'!D70,'Module Wirting PO2019'!D70,'Module PO2016'!D70,'Module Master PO2019'!D70)))</f>
        <v>J</v>
      </c>
      <c r="E70" s="49" t="str">
        <f>IF(OR(Fächeranerkennung!$C$12="",Fächeranerkennung!$C$11="",Fächeranerkennung!$E$13=""),"",IF(ISERROR($L$4),"",CHOOSE($L$4,'Module PO2019'!E70,'Module Wirting PO2019'!E70,'Module PO2016'!E70,'Module Master PO2019'!E70)))</f>
        <v>W</v>
      </c>
      <c r="F70" s="49">
        <f>IF(OR(Fächeranerkennung!$C$12="",Fächeranerkennung!$C$11="",Fächeranerkennung!$E$13=""),"",IF(ISERROR($L$4),"",CHOOSE($L$4,'Module PO2019'!F70,'Module Wirting PO2019'!F70,'Module PO2016'!F70,'Module Master PO2019'!F70)))</f>
        <v>4</v>
      </c>
      <c r="G70" s="49" t="str">
        <f>IF(OR(Fächeranerkennung!$C$12="",Fächeranerkennung!$C$11="",Fächeranerkennung!$E$13=""),"",IF(ISERROR($L$4),"",CHOOSE($L$4,'Module PO2019'!G70,'Module Wirting PO2019'!G70,'Module PO2016'!G70,'Module Master PO2019'!G70)))</f>
        <v>Radscheit</v>
      </c>
      <c r="H70" s="49" t="str">
        <f>IF(OR(Fächeranerkennung!$C$12="",Fächeranerkennung!$C$11="",Fächeranerkennung!$E$13=""),"",IF(ISERROR($L$4),"",CHOOSE($L$4,'Module PO2019'!H70,'Module Wirting PO2019'!H70,'Module PO2016'!H70,'Module Master PO2019'!H70)))</f>
        <v>carolin.radscheit@hs-bochum.de</v>
      </c>
    </row>
    <row r="71" spans="1:8" x14ac:dyDescent="0.45">
      <c r="A71" s="49" t="str">
        <f>IF(OR(Fächeranerkennung!$C$12="",Fächeranerkennung!$C$11="",Fächeranerkennung!$E$13=""),"Erst PO-Version, Studiengang und Abschluss wählen",IF(ISERROR($L$4),"Diese Kombination aus PO-Version, Studiengang und Abschluss ist nicht hinterlegt, bitte korrigieren",CHOOSE($L$4,'Module PO2019'!A71,'Module Wirting PO2019'!A71,'Module PO2016'!A71,'Module Master PO2019'!A71)))</f>
        <v>ZZZ</v>
      </c>
      <c r="B71" s="49">
        <f>IF(OR(Fächeranerkennung!$C$12="",Fächeranerkennung!$C$11="",Fächeranerkennung!$E$13=""),"",IF(ISERROR($L$4),"",CHOOSE($L$4,'Module PO2019'!B71,'Module Wirting PO2019'!B71,'Module PO2016'!B71,'Module Master PO2019'!B71)))</f>
        <v>0</v>
      </c>
      <c r="C71" s="49">
        <f>IF(OR(Fächeranerkennung!$C$12="",Fächeranerkennung!$C$11="",Fächeranerkennung!$E$13=""),"",IF(ISERROR($L$4),"",CHOOSE($L$4,'Module PO2019'!C71,'Module Wirting PO2019'!C71,'Module PO2016'!C71,'Module Master PO2019'!C71)))</f>
        <v>0</v>
      </c>
      <c r="D71" s="49">
        <f>IF(OR(Fächeranerkennung!$C$12="",Fächeranerkennung!$C$11="",Fächeranerkennung!$E$13=""),"",IF(ISERROR($L$4),"",CHOOSE($L$4,'Module PO2019'!D71,'Module Wirting PO2019'!D71,'Module PO2016'!D71,'Module Master PO2019'!D71)))</f>
        <v>0</v>
      </c>
      <c r="E71" s="49">
        <f>IF(OR(Fächeranerkennung!$C$12="",Fächeranerkennung!$C$11="",Fächeranerkennung!$E$13=""),"",IF(ISERROR($L$4),"",CHOOSE($L$4,'Module PO2019'!E71,'Module Wirting PO2019'!E71,'Module PO2016'!E71,'Module Master PO2019'!E71)))</f>
        <v>0</v>
      </c>
      <c r="F71" s="49">
        <f>IF(OR(Fächeranerkennung!$C$12="",Fächeranerkennung!$C$11="",Fächeranerkennung!$E$13=""),"",IF(ISERROR($L$4),"",CHOOSE($L$4,'Module PO2019'!F71,'Module Wirting PO2019'!F71,'Module PO2016'!F71,'Module Master PO2019'!F71)))</f>
        <v>0</v>
      </c>
      <c r="G71" s="49">
        <f>IF(OR(Fächeranerkennung!$C$12="",Fächeranerkennung!$C$11="",Fächeranerkennung!$E$13=""),"",IF(ISERROR($L$4),"",CHOOSE($L$4,'Module PO2019'!G71,'Module Wirting PO2019'!G71,'Module PO2016'!G71,'Module Master PO2019'!G71)))</f>
        <v>0</v>
      </c>
      <c r="H71" s="49">
        <f>IF(OR(Fächeranerkennung!$C$12="",Fächeranerkennung!$C$11="",Fächeranerkennung!$E$13=""),"",IF(ISERROR($L$4),"",CHOOSE($L$4,'Module PO2019'!H71,'Module Wirting PO2019'!H71,'Module PO2016'!H71,'Module Master PO2019'!H71)))</f>
        <v>0</v>
      </c>
    </row>
    <row r="72" spans="1:8" x14ac:dyDescent="0.45">
      <c r="A72" s="49" t="str">
        <f>IF(OR(Fächeranerkennung!$C$12="",Fächeranerkennung!$C$11="",Fächeranerkennung!$E$13=""),"Erst PO-Version, Studiengang und Abschluss wählen",IF(ISERROR($L$4),"Diese Kombination aus PO-Version, Studiengang und Abschluss ist nicht hinterlegt, bitte korrigieren",CHOOSE($L$4,'Module PO2019'!A72,'Module Wirting PO2019'!A72,'Module PO2016'!A72,'Module Master PO2019'!A72)))</f>
        <v>ZZZ</v>
      </c>
      <c r="B72" s="49">
        <f>IF(OR(Fächeranerkennung!$C$12="",Fächeranerkennung!$C$11="",Fächeranerkennung!$E$13=""),"",IF(ISERROR($L$4),"",CHOOSE($L$4,'Module PO2019'!B72,'Module Wirting PO2019'!B72,'Module PO2016'!B72,'Module Master PO2019'!B72)))</f>
        <v>0</v>
      </c>
      <c r="C72" s="49">
        <f>IF(OR(Fächeranerkennung!$C$12="",Fächeranerkennung!$C$11="",Fächeranerkennung!$E$13=""),"",IF(ISERROR($L$4),"",CHOOSE($L$4,'Module PO2019'!C72,'Module Wirting PO2019'!C72,'Module PO2016'!C72,'Module Master PO2019'!C72)))</f>
        <v>0</v>
      </c>
      <c r="D72" s="49">
        <f>IF(OR(Fächeranerkennung!$C$12="",Fächeranerkennung!$C$11="",Fächeranerkennung!$E$13=""),"",IF(ISERROR($L$4),"",CHOOSE($L$4,'Module PO2019'!D72,'Module Wirting PO2019'!D72,'Module PO2016'!D72,'Module Master PO2019'!D72)))</f>
        <v>0</v>
      </c>
      <c r="E72" s="49">
        <f>IF(OR(Fächeranerkennung!$C$12="",Fächeranerkennung!$C$11="",Fächeranerkennung!$E$13=""),"",IF(ISERROR($L$4),"",CHOOSE($L$4,'Module PO2019'!E72,'Module Wirting PO2019'!E72,'Module PO2016'!E72,'Module Master PO2019'!E72)))</f>
        <v>0</v>
      </c>
      <c r="F72" s="49">
        <f>IF(OR(Fächeranerkennung!$C$12="",Fächeranerkennung!$C$11="",Fächeranerkennung!$E$13=""),"",IF(ISERROR($L$4),"",CHOOSE($L$4,'Module PO2019'!F72,'Module Wirting PO2019'!F72,'Module PO2016'!F72,'Module Master PO2019'!F72)))</f>
        <v>0</v>
      </c>
      <c r="G72" s="49">
        <f>IF(OR(Fächeranerkennung!$C$12="",Fächeranerkennung!$C$11="",Fächeranerkennung!$E$13=""),"",IF(ISERROR($L$4),"",CHOOSE($L$4,'Module PO2019'!G72,'Module Wirting PO2019'!G72,'Module PO2016'!G72,'Module Master PO2019'!G72)))</f>
        <v>0</v>
      </c>
      <c r="H72" s="49">
        <f>IF(OR(Fächeranerkennung!$C$12="",Fächeranerkennung!$C$11="",Fächeranerkennung!$E$13=""),"",IF(ISERROR($L$4),"",CHOOSE($L$4,'Module PO2019'!H72,'Module Wirting PO2019'!H72,'Module PO2016'!H72,'Module Master PO2019'!H72)))</f>
        <v>0</v>
      </c>
    </row>
    <row r="73" spans="1:8" x14ac:dyDescent="0.45">
      <c r="A73" s="49" t="str">
        <f>IF(OR(Fächeranerkennung!$C$12="",Fächeranerkennung!$C$11="",Fächeranerkennung!$E$13=""),"Erst PO-Version, Studiengang und Abschluss wählen",IF(ISERROR($L$4),"Diese Kombination aus PO-Version, Studiengang und Abschluss ist nicht hinterlegt, bitte korrigieren",CHOOSE($L$4,'Module PO2019'!A73,'Module Wirting PO2019'!A73,'Module PO2016'!A73,'Module Master PO2019'!A73)))</f>
        <v>ZZZ</v>
      </c>
      <c r="B73" s="49">
        <f>IF(OR(Fächeranerkennung!$C$12="",Fächeranerkennung!$C$11="",Fächeranerkennung!$E$13=""),"",IF(ISERROR($L$4),"",CHOOSE($L$4,'Module PO2019'!B73,'Module Wirting PO2019'!B73,'Module PO2016'!B73,'Module Master PO2019'!B73)))</f>
        <v>0</v>
      </c>
      <c r="C73" s="49">
        <f>IF(OR(Fächeranerkennung!$C$12="",Fächeranerkennung!$C$11="",Fächeranerkennung!$E$13=""),"",IF(ISERROR($L$4),"",CHOOSE($L$4,'Module PO2019'!C73,'Module Wirting PO2019'!C73,'Module PO2016'!C73,'Module Master PO2019'!C73)))</f>
        <v>0</v>
      </c>
      <c r="D73" s="49">
        <f>IF(OR(Fächeranerkennung!$C$12="",Fächeranerkennung!$C$11="",Fächeranerkennung!$E$13=""),"",IF(ISERROR($L$4),"",CHOOSE($L$4,'Module PO2019'!D73,'Module Wirting PO2019'!D73,'Module PO2016'!D73,'Module Master PO2019'!D73)))</f>
        <v>0</v>
      </c>
      <c r="E73" s="49">
        <f>IF(OR(Fächeranerkennung!$C$12="",Fächeranerkennung!$C$11="",Fächeranerkennung!$E$13=""),"",IF(ISERROR($L$4),"",CHOOSE($L$4,'Module PO2019'!E73,'Module Wirting PO2019'!E73,'Module PO2016'!E73,'Module Master PO2019'!E73)))</f>
        <v>0</v>
      </c>
      <c r="F73" s="49">
        <f>IF(OR(Fächeranerkennung!$C$12="",Fächeranerkennung!$C$11="",Fächeranerkennung!$E$13=""),"",IF(ISERROR($L$4),"",CHOOSE($L$4,'Module PO2019'!F73,'Module Wirting PO2019'!F73,'Module PO2016'!F73,'Module Master PO2019'!F73)))</f>
        <v>0</v>
      </c>
      <c r="G73" s="49">
        <f>IF(OR(Fächeranerkennung!$C$12="",Fächeranerkennung!$C$11="",Fächeranerkennung!$E$13=""),"",IF(ISERROR($L$4),"",CHOOSE($L$4,'Module PO2019'!G73,'Module Wirting PO2019'!G73,'Module PO2016'!G73,'Module Master PO2019'!G73)))</f>
        <v>0</v>
      </c>
      <c r="H73" s="49">
        <f>IF(OR(Fächeranerkennung!$C$12="",Fächeranerkennung!$C$11="",Fächeranerkennung!$E$13=""),"",IF(ISERROR($L$4),"",CHOOSE($L$4,'Module PO2019'!H73,'Module Wirting PO2019'!H73,'Module PO2016'!H73,'Module Master PO2019'!H73)))</f>
        <v>0</v>
      </c>
    </row>
    <row r="74" spans="1:8" x14ac:dyDescent="0.45">
      <c r="A74" s="49" t="str">
        <f>IF(OR(Fächeranerkennung!$C$12="",Fächeranerkennung!$C$11="",Fächeranerkennung!$E$13=""),"Erst PO-Version, Studiengang und Abschluss wählen",IF(ISERROR($L$4),"Diese Kombination aus PO-Version, Studiengang und Abschluss ist nicht hinterlegt, bitte korrigieren",CHOOSE($L$4,'Module PO2019'!A74,'Module Wirting PO2019'!A74,'Module PO2016'!A74,'Module Master PO2019'!A74)))</f>
        <v>ZZZ</v>
      </c>
      <c r="B74" s="49">
        <f>IF(OR(Fächeranerkennung!$C$12="",Fächeranerkennung!$C$11="",Fächeranerkennung!$E$13=""),"",IF(ISERROR($L$4),"",CHOOSE($L$4,'Module PO2019'!B74,'Module Wirting PO2019'!B74,'Module PO2016'!B74,'Module Master PO2019'!B74)))</f>
        <v>0</v>
      </c>
      <c r="C74" s="49">
        <f>IF(OR(Fächeranerkennung!$C$12="",Fächeranerkennung!$C$11="",Fächeranerkennung!$E$13=""),"",IF(ISERROR($L$4),"",CHOOSE($L$4,'Module PO2019'!C74,'Module Wirting PO2019'!C74,'Module PO2016'!C74,'Module Master PO2019'!C74)))</f>
        <v>0</v>
      </c>
      <c r="D74" s="49">
        <f>IF(OR(Fächeranerkennung!$C$12="",Fächeranerkennung!$C$11="",Fächeranerkennung!$E$13=""),"",IF(ISERROR($L$4),"",CHOOSE($L$4,'Module PO2019'!D74,'Module Wirting PO2019'!D74,'Module PO2016'!D74,'Module Master PO2019'!D74)))</f>
        <v>0</v>
      </c>
      <c r="E74" s="49">
        <f>IF(OR(Fächeranerkennung!$C$12="",Fächeranerkennung!$C$11="",Fächeranerkennung!$E$13=""),"",IF(ISERROR($L$4),"",CHOOSE($L$4,'Module PO2019'!E74,'Module Wirting PO2019'!E74,'Module PO2016'!E74,'Module Master PO2019'!E74)))</f>
        <v>0</v>
      </c>
      <c r="F74" s="49">
        <f>IF(OR(Fächeranerkennung!$C$12="",Fächeranerkennung!$C$11="",Fächeranerkennung!$E$13=""),"",IF(ISERROR($L$4),"",CHOOSE($L$4,'Module PO2019'!F74,'Module Wirting PO2019'!F74,'Module PO2016'!F74,'Module Master PO2019'!F74)))</f>
        <v>0</v>
      </c>
      <c r="G74" s="49">
        <f>IF(OR(Fächeranerkennung!$C$12="",Fächeranerkennung!$C$11="",Fächeranerkennung!$E$13=""),"",IF(ISERROR($L$4),"",CHOOSE($L$4,'Module PO2019'!G74,'Module Wirting PO2019'!G74,'Module PO2016'!G74,'Module Master PO2019'!G74)))</f>
        <v>0</v>
      </c>
      <c r="H74" s="49">
        <f>IF(OR(Fächeranerkennung!$C$12="",Fächeranerkennung!$C$11="",Fächeranerkennung!$E$13=""),"",IF(ISERROR($L$4),"",CHOOSE($L$4,'Module PO2019'!H74,'Module Wirting PO2019'!H74,'Module PO2016'!H74,'Module Master PO2019'!H74)))</f>
        <v>0</v>
      </c>
    </row>
    <row r="75" spans="1:8" x14ac:dyDescent="0.45">
      <c r="A75" s="49" t="str">
        <f>IF(OR(Fächeranerkennung!$C$12="",Fächeranerkennung!$C$11="",Fächeranerkennung!$E$13=""),"Erst PO-Version, Studiengang und Abschluss wählen",IF(ISERROR($L$4),"Diese Kombination aus PO-Version, Studiengang und Abschluss ist nicht hinterlegt, bitte korrigieren",CHOOSE($L$4,'Module PO2019'!A75,'Module Wirting PO2019'!A75,'Module PO2016'!A75,'Module Master PO2019'!A75)))</f>
        <v>ZZZ</v>
      </c>
      <c r="B75" s="49">
        <f>IF(OR(Fächeranerkennung!$C$12="",Fächeranerkennung!$C$11="",Fächeranerkennung!$E$13=""),"",IF(ISERROR($L$4),"",CHOOSE($L$4,'Module PO2019'!B75,'Module Wirting PO2019'!B75,'Module PO2016'!B75,'Module Master PO2019'!B75)))</f>
        <v>0</v>
      </c>
      <c r="C75" s="49">
        <f>IF(OR(Fächeranerkennung!$C$12="",Fächeranerkennung!$C$11="",Fächeranerkennung!$E$13=""),"",IF(ISERROR($L$4),"",CHOOSE($L$4,'Module PO2019'!C75,'Module Wirting PO2019'!C75,'Module PO2016'!C75,'Module Master PO2019'!C75)))</f>
        <v>0</v>
      </c>
      <c r="D75" s="49">
        <f>IF(OR(Fächeranerkennung!$C$12="",Fächeranerkennung!$C$11="",Fächeranerkennung!$E$13=""),"",IF(ISERROR($L$4),"",CHOOSE($L$4,'Module PO2019'!D75,'Module Wirting PO2019'!D75,'Module PO2016'!D75,'Module Master PO2019'!D75)))</f>
        <v>0</v>
      </c>
      <c r="E75" s="49">
        <f>IF(OR(Fächeranerkennung!$C$12="",Fächeranerkennung!$C$11="",Fächeranerkennung!$E$13=""),"",IF(ISERROR($L$4),"",CHOOSE($L$4,'Module PO2019'!E75,'Module Wirting PO2019'!E75,'Module PO2016'!E75,'Module Master PO2019'!E75)))</f>
        <v>0</v>
      </c>
      <c r="F75" s="49">
        <f>IF(OR(Fächeranerkennung!$C$12="",Fächeranerkennung!$C$11="",Fächeranerkennung!$E$13=""),"",IF(ISERROR($L$4),"",CHOOSE($L$4,'Module PO2019'!F75,'Module Wirting PO2019'!F75,'Module PO2016'!F75,'Module Master PO2019'!F75)))</f>
        <v>0</v>
      </c>
      <c r="G75" s="49">
        <f>IF(OR(Fächeranerkennung!$C$12="",Fächeranerkennung!$C$11="",Fächeranerkennung!$E$13=""),"",IF(ISERROR($L$4),"",CHOOSE($L$4,'Module PO2019'!G75,'Module Wirting PO2019'!G75,'Module PO2016'!G75,'Module Master PO2019'!G75)))</f>
        <v>0</v>
      </c>
      <c r="H75" s="49">
        <f>IF(OR(Fächeranerkennung!$C$12="",Fächeranerkennung!$C$11="",Fächeranerkennung!$E$13=""),"",IF(ISERROR($L$4),"",CHOOSE($L$4,'Module PO2019'!H75,'Module Wirting PO2019'!H75,'Module PO2016'!H75,'Module Master PO2019'!H75)))</f>
        <v>0</v>
      </c>
    </row>
    <row r="76" spans="1:8" x14ac:dyDescent="0.45">
      <c r="A76" s="49" t="str">
        <f>IF(OR(Fächeranerkennung!$C$12="",Fächeranerkennung!$C$11="",Fächeranerkennung!$E$13=""),"Erst PO-Version, Studiengang und Abschluss wählen",IF(ISERROR($L$4),"Diese Kombination aus PO-Version, Studiengang und Abschluss ist nicht hinterlegt, bitte korrigieren",CHOOSE($L$4,'Module PO2019'!A76,'Module Wirting PO2019'!A76,'Module PO2016'!A76,'Module Master PO2019'!A76)))</f>
        <v>ZZZ</v>
      </c>
      <c r="B76" s="49">
        <f>IF(OR(Fächeranerkennung!$C$12="",Fächeranerkennung!$C$11="",Fächeranerkennung!$E$13=""),"",IF(ISERROR($L$4),"",CHOOSE($L$4,'Module PO2019'!B76,'Module Wirting PO2019'!B76,'Module PO2016'!B76,'Module Master PO2019'!B76)))</f>
        <v>0</v>
      </c>
      <c r="C76" s="49">
        <f>IF(OR(Fächeranerkennung!$C$12="",Fächeranerkennung!$C$11="",Fächeranerkennung!$E$13=""),"",IF(ISERROR($L$4),"",CHOOSE($L$4,'Module PO2019'!C76,'Module Wirting PO2019'!C76,'Module PO2016'!C76,'Module Master PO2019'!C76)))</f>
        <v>0</v>
      </c>
      <c r="D76" s="49">
        <f>IF(OR(Fächeranerkennung!$C$12="",Fächeranerkennung!$C$11="",Fächeranerkennung!$E$13=""),"",IF(ISERROR($L$4),"",CHOOSE($L$4,'Module PO2019'!D76,'Module Wirting PO2019'!D76,'Module PO2016'!D76,'Module Master PO2019'!D76)))</f>
        <v>0</v>
      </c>
      <c r="E76" s="49">
        <f>IF(OR(Fächeranerkennung!$C$12="",Fächeranerkennung!$C$11="",Fächeranerkennung!$E$13=""),"",IF(ISERROR($L$4),"",CHOOSE($L$4,'Module PO2019'!E76,'Module Wirting PO2019'!E76,'Module PO2016'!E76,'Module Master PO2019'!E76)))</f>
        <v>0</v>
      </c>
      <c r="F76" s="49">
        <f>IF(OR(Fächeranerkennung!$C$12="",Fächeranerkennung!$C$11="",Fächeranerkennung!$E$13=""),"",IF(ISERROR($L$4),"",CHOOSE($L$4,'Module PO2019'!F76,'Module Wirting PO2019'!F76,'Module PO2016'!F76,'Module Master PO2019'!F76)))</f>
        <v>0</v>
      </c>
      <c r="G76" s="49">
        <f>IF(OR(Fächeranerkennung!$C$12="",Fächeranerkennung!$C$11="",Fächeranerkennung!$E$13=""),"",IF(ISERROR($L$4),"",CHOOSE($L$4,'Module PO2019'!G76,'Module Wirting PO2019'!G76,'Module PO2016'!G76,'Module Master PO2019'!G76)))</f>
        <v>0</v>
      </c>
      <c r="H76" s="49">
        <f>IF(OR(Fächeranerkennung!$C$12="",Fächeranerkennung!$C$11="",Fächeranerkennung!$E$13=""),"",IF(ISERROR($L$4),"",CHOOSE($L$4,'Module PO2019'!H76,'Module Wirting PO2019'!H76,'Module PO2016'!H76,'Module Master PO2019'!H76)))</f>
        <v>0</v>
      </c>
    </row>
    <row r="77" spans="1:8" x14ac:dyDescent="0.45">
      <c r="A77" s="49" t="str">
        <f>IF(OR(Fächeranerkennung!$C$12="",Fächeranerkennung!$C$11="",Fächeranerkennung!$E$13=""),"Erst PO-Version, Studiengang und Abschluss wählen",IF(ISERROR($L$4),"Diese Kombination aus PO-Version, Studiengang und Abschluss ist nicht hinterlegt, bitte korrigieren",CHOOSE($L$4,'Module PO2019'!A77,'Module Wirting PO2019'!A77,'Module PO2016'!A77,'Module Master PO2019'!A77)))</f>
        <v>ZZZ</v>
      </c>
      <c r="B77" s="49">
        <f>IF(OR(Fächeranerkennung!$C$12="",Fächeranerkennung!$C$11="",Fächeranerkennung!$E$13=""),"",IF(ISERROR($L$4),"",CHOOSE($L$4,'Module PO2019'!B77,'Module Wirting PO2019'!B77,'Module PO2016'!B77,'Module Master PO2019'!B77)))</f>
        <v>0</v>
      </c>
      <c r="C77" s="49">
        <f>IF(OR(Fächeranerkennung!$C$12="",Fächeranerkennung!$C$11="",Fächeranerkennung!$E$13=""),"",IF(ISERROR($L$4),"",CHOOSE($L$4,'Module PO2019'!C77,'Module Wirting PO2019'!C77,'Module PO2016'!C77,'Module Master PO2019'!C77)))</f>
        <v>0</v>
      </c>
      <c r="D77" s="49">
        <f>IF(OR(Fächeranerkennung!$C$12="",Fächeranerkennung!$C$11="",Fächeranerkennung!$E$13=""),"",IF(ISERROR($L$4),"",CHOOSE($L$4,'Module PO2019'!D77,'Module Wirting PO2019'!D77,'Module PO2016'!D77,'Module Master PO2019'!D77)))</f>
        <v>0</v>
      </c>
      <c r="E77" s="49">
        <f>IF(OR(Fächeranerkennung!$C$12="",Fächeranerkennung!$C$11="",Fächeranerkennung!$E$13=""),"",IF(ISERROR($L$4),"",CHOOSE($L$4,'Module PO2019'!E77,'Module Wirting PO2019'!E77,'Module PO2016'!E77,'Module Master PO2019'!E77)))</f>
        <v>0</v>
      </c>
      <c r="F77" s="49">
        <f>IF(OR(Fächeranerkennung!$C$12="",Fächeranerkennung!$C$11="",Fächeranerkennung!$E$13=""),"",IF(ISERROR($L$4),"",CHOOSE($L$4,'Module PO2019'!F77,'Module Wirting PO2019'!F77,'Module PO2016'!F77,'Module Master PO2019'!F77)))</f>
        <v>0</v>
      </c>
      <c r="G77" s="49">
        <f>IF(OR(Fächeranerkennung!$C$12="",Fächeranerkennung!$C$11="",Fächeranerkennung!$E$13=""),"",IF(ISERROR($L$4),"",CHOOSE($L$4,'Module PO2019'!G77,'Module Wirting PO2019'!G77,'Module PO2016'!G77,'Module Master PO2019'!G77)))</f>
        <v>0</v>
      </c>
      <c r="H77" s="49">
        <f>IF(OR(Fächeranerkennung!$C$12="",Fächeranerkennung!$C$11="",Fächeranerkennung!$E$13=""),"",IF(ISERROR($L$4),"",CHOOSE($L$4,'Module PO2019'!H77,'Module Wirting PO2019'!H77,'Module PO2016'!H77,'Module Master PO2019'!H77)))</f>
        <v>0</v>
      </c>
    </row>
    <row r="78" spans="1:8" x14ac:dyDescent="0.45">
      <c r="A78" s="49" t="str">
        <f>IF(OR(Fächeranerkennung!$C$12="",Fächeranerkennung!$C$11="",Fächeranerkennung!$E$13=""),"Erst PO-Version, Studiengang und Abschluss wählen",IF(ISERROR($L$4),"Diese Kombination aus PO-Version, Studiengang und Abschluss ist nicht hinterlegt, bitte korrigieren",CHOOSE($L$4,'Module PO2019'!A78,'Module Wirting PO2019'!A78,'Module PO2016'!A78,'Module Master PO2019'!A78)))</f>
        <v>ZZZ</v>
      </c>
      <c r="B78" s="49">
        <f>IF(OR(Fächeranerkennung!$C$12="",Fächeranerkennung!$C$11="",Fächeranerkennung!$E$13=""),"",IF(ISERROR($L$4),"",CHOOSE($L$4,'Module PO2019'!B78,'Module Wirting PO2019'!B78,'Module PO2016'!B78,'Module Master PO2019'!B78)))</f>
        <v>0</v>
      </c>
      <c r="C78" s="49">
        <f>IF(OR(Fächeranerkennung!$C$12="",Fächeranerkennung!$C$11="",Fächeranerkennung!$E$13=""),"",IF(ISERROR($L$4),"",CHOOSE($L$4,'Module PO2019'!C78,'Module Wirting PO2019'!C78,'Module PO2016'!C78,'Module Master PO2019'!C78)))</f>
        <v>0</v>
      </c>
      <c r="D78" s="49">
        <f>IF(OR(Fächeranerkennung!$C$12="",Fächeranerkennung!$C$11="",Fächeranerkennung!$E$13=""),"",IF(ISERROR($L$4),"",CHOOSE($L$4,'Module PO2019'!D78,'Module Wirting PO2019'!D78,'Module PO2016'!D78,'Module Master PO2019'!D78)))</f>
        <v>0</v>
      </c>
      <c r="E78" s="49">
        <f>IF(OR(Fächeranerkennung!$C$12="",Fächeranerkennung!$C$11="",Fächeranerkennung!$E$13=""),"",IF(ISERROR($L$4),"",CHOOSE($L$4,'Module PO2019'!E78,'Module Wirting PO2019'!E78,'Module PO2016'!E78,'Module Master PO2019'!E78)))</f>
        <v>0</v>
      </c>
      <c r="F78" s="49">
        <f>IF(OR(Fächeranerkennung!$C$12="",Fächeranerkennung!$C$11="",Fächeranerkennung!$E$13=""),"",IF(ISERROR($L$4),"",CHOOSE($L$4,'Module PO2019'!F78,'Module Wirting PO2019'!F78,'Module PO2016'!F78,'Module Master PO2019'!F78)))</f>
        <v>0</v>
      </c>
      <c r="G78" s="49">
        <f>IF(OR(Fächeranerkennung!$C$12="",Fächeranerkennung!$C$11="",Fächeranerkennung!$E$13=""),"",IF(ISERROR($L$4),"",CHOOSE($L$4,'Module PO2019'!G78,'Module Wirting PO2019'!G78,'Module PO2016'!G78,'Module Master PO2019'!G78)))</f>
        <v>0</v>
      </c>
      <c r="H78" s="49">
        <f>IF(OR(Fächeranerkennung!$C$12="",Fächeranerkennung!$C$11="",Fächeranerkennung!$E$13=""),"",IF(ISERROR($L$4),"",CHOOSE($L$4,'Module PO2019'!H78,'Module Wirting PO2019'!H78,'Module PO2016'!H78,'Module Master PO2019'!H78)))</f>
        <v>0</v>
      </c>
    </row>
    <row r="79" spans="1:8" x14ac:dyDescent="0.45">
      <c r="A79" s="49" t="str">
        <f>IF(OR(Fächeranerkennung!$C$12="",Fächeranerkennung!$C$11="",Fächeranerkennung!$E$13=""),"Erst PO-Version, Studiengang und Abschluss wählen",IF(ISERROR($L$4),"Diese Kombination aus PO-Version, Studiengang und Abschluss ist nicht hinterlegt, bitte korrigieren",CHOOSE($L$4,'Module PO2019'!A79,'Module Wirting PO2019'!A79,'Module PO2016'!A79,'Module Master PO2019'!A79)))</f>
        <v>ZZZ</v>
      </c>
      <c r="B79" s="49">
        <f>IF(OR(Fächeranerkennung!$C$12="",Fächeranerkennung!$C$11="",Fächeranerkennung!$E$13=""),"",IF(ISERROR($L$4),"",CHOOSE($L$4,'Module PO2019'!B79,'Module Wirting PO2019'!B79,'Module PO2016'!B79,'Module Master PO2019'!B79)))</f>
        <v>0</v>
      </c>
      <c r="C79" s="49">
        <f>IF(OR(Fächeranerkennung!$C$12="",Fächeranerkennung!$C$11="",Fächeranerkennung!$E$13=""),"",IF(ISERROR($L$4),"",CHOOSE($L$4,'Module PO2019'!C79,'Module Wirting PO2019'!C79,'Module PO2016'!C79,'Module Master PO2019'!C79)))</f>
        <v>0</v>
      </c>
      <c r="D79" s="49">
        <f>IF(OR(Fächeranerkennung!$C$12="",Fächeranerkennung!$C$11="",Fächeranerkennung!$E$13=""),"",IF(ISERROR($L$4),"",CHOOSE($L$4,'Module PO2019'!D79,'Module Wirting PO2019'!D79,'Module PO2016'!D79,'Module Master PO2019'!D79)))</f>
        <v>0</v>
      </c>
      <c r="E79" s="49">
        <f>IF(OR(Fächeranerkennung!$C$12="",Fächeranerkennung!$C$11="",Fächeranerkennung!$E$13=""),"",IF(ISERROR($L$4),"",CHOOSE($L$4,'Module PO2019'!E79,'Module Wirting PO2019'!E79,'Module PO2016'!E79,'Module Master PO2019'!E79)))</f>
        <v>0</v>
      </c>
      <c r="F79" s="49">
        <f>IF(OR(Fächeranerkennung!$C$12="",Fächeranerkennung!$C$11="",Fächeranerkennung!$E$13=""),"",IF(ISERROR($L$4),"",CHOOSE($L$4,'Module PO2019'!F79,'Module Wirting PO2019'!F79,'Module PO2016'!F79,'Module Master PO2019'!F79)))</f>
        <v>0</v>
      </c>
      <c r="G79" s="49">
        <f>IF(OR(Fächeranerkennung!$C$12="",Fächeranerkennung!$C$11="",Fächeranerkennung!$E$13=""),"",IF(ISERROR($L$4),"",CHOOSE($L$4,'Module PO2019'!G79,'Module Wirting PO2019'!G79,'Module PO2016'!G79,'Module Master PO2019'!G79)))</f>
        <v>0</v>
      </c>
      <c r="H79" s="49">
        <f>IF(OR(Fächeranerkennung!$C$12="",Fächeranerkennung!$C$11="",Fächeranerkennung!$E$13=""),"",IF(ISERROR($L$4),"",CHOOSE($L$4,'Module PO2019'!H79,'Module Wirting PO2019'!H79,'Module PO2016'!H79,'Module Master PO2019'!H79)))</f>
        <v>0</v>
      </c>
    </row>
    <row r="80" spans="1:8" x14ac:dyDescent="0.45">
      <c r="A80" s="49" t="str">
        <f>IF(OR(Fächeranerkennung!$C$12="",Fächeranerkennung!$C$11="",Fächeranerkennung!$E$13=""),"Erst PO-Version, Studiengang und Abschluss wählen",IF(ISERROR($L$4),"Diese Kombination aus PO-Version, Studiengang und Abschluss ist nicht hinterlegt, bitte korrigieren",CHOOSE($L$4,'Module PO2019'!A80,'Module Wirting PO2019'!A80,'Module PO2016'!A80,'Module Master PO2019'!A80)))</f>
        <v>ZZZ</v>
      </c>
      <c r="B80" s="49">
        <f>IF(OR(Fächeranerkennung!$C$12="",Fächeranerkennung!$C$11="",Fächeranerkennung!$E$13=""),"",IF(ISERROR($L$4),"",CHOOSE($L$4,'Module PO2019'!B80,'Module Wirting PO2019'!B80,'Module PO2016'!B80,'Module Master PO2019'!B80)))</f>
        <v>0</v>
      </c>
      <c r="C80" s="49">
        <f>IF(OR(Fächeranerkennung!$C$12="",Fächeranerkennung!$C$11="",Fächeranerkennung!$E$13=""),"",IF(ISERROR($L$4),"",CHOOSE($L$4,'Module PO2019'!C80,'Module Wirting PO2019'!C80,'Module PO2016'!C80,'Module Master PO2019'!C80)))</f>
        <v>0</v>
      </c>
      <c r="D80" s="49">
        <f>IF(OR(Fächeranerkennung!$C$12="",Fächeranerkennung!$C$11="",Fächeranerkennung!$E$13=""),"",IF(ISERROR($L$4),"",CHOOSE($L$4,'Module PO2019'!D80,'Module Wirting PO2019'!D80,'Module PO2016'!D80,'Module Master PO2019'!D80)))</f>
        <v>0</v>
      </c>
      <c r="E80" s="49">
        <f>IF(OR(Fächeranerkennung!$C$12="",Fächeranerkennung!$C$11="",Fächeranerkennung!$E$13=""),"",IF(ISERROR($L$4),"",CHOOSE($L$4,'Module PO2019'!E80,'Module Wirting PO2019'!E80,'Module PO2016'!E80,'Module Master PO2019'!E80)))</f>
        <v>0</v>
      </c>
      <c r="F80" s="49">
        <f>IF(OR(Fächeranerkennung!$C$12="",Fächeranerkennung!$C$11="",Fächeranerkennung!$E$13=""),"",IF(ISERROR($L$4),"",CHOOSE($L$4,'Module PO2019'!F80,'Module Wirting PO2019'!F80,'Module PO2016'!F80,'Module Master PO2019'!F80)))</f>
        <v>0</v>
      </c>
      <c r="G80" s="49">
        <f>IF(OR(Fächeranerkennung!$C$12="",Fächeranerkennung!$C$11="",Fächeranerkennung!$E$13=""),"",IF(ISERROR($L$4),"",CHOOSE($L$4,'Module PO2019'!G80,'Module Wirting PO2019'!G80,'Module PO2016'!G80,'Module Master PO2019'!G80)))</f>
        <v>0</v>
      </c>
      <c r="H80" s="49">
        <f>IF(OR(Fächeranerkennung!$C$12="",Fächeranerkennung!$C$11="",Fächeranerkennung!$E$13=""),"",IF(ISERROR($L$4),"",CHOOSE($L$4,'Module PO2019'!H80,'Module Wirting PO2019'!H80,'Module PO2016'!H80,'Module Master PO2019'!H80)))</f>
        <v>0</v>
      </c>
    </row>
    <row r="81" spans="1:8" x14ac:dyDescent="0.45">
      <c r="A81" s="49" t="str">
        <f>IF(OR(Fächeranerkennung!$C$12="",Fächeranerkennung!$C$11="",Fächeranerkennung!$E$13=""),"Erst PO-Version, Studiengang und Abschluss wählen",IF(ISERROR($L$4),"Diese Kombination aus PO-Version, Studiengang und Abschluss ist nicht hinterlegt, bitte korrigieren",CHOOSE($L$4,'Module PO2019'!A81,'Module Wirting PO2019'!A81,'Module PO2016'!A81,'Module Master PO2019'!A81)))</f>
        <v>ZZZ</v>
      </c>
      <c r="B81" s="49">
        <f>IF(OR(Fächeranerkennung!$C$12="",Fächeranerkennung!$C$11="",Fächeranerkennung!$E$13=""),"",IF(ISERROR($L$4),"",CHOOSE($L$4,'Module PO2019'!B81,'Module Wirting PO2019'!B81,'Module PO2016'!B81,'Module Master PO2019'!B81)))</f>
        <v>0</v>
      </c>
      <c r="C81" s="49">
        <f>IF(OR(Fächeranerkennung!$C$12="",Fächeranerkennung!$C$11="",Fächeranerkennung!$E$13=""),"",IF(ISERROR($L$4),"",CHOOSE($L$4,'Module PO2019'!C81,'Module Wirting PO2019'!C81,'Module PO2016'!C81,'Module Master PO2019'!C81)))</f>
        <v>0</v>
      </c>
      <c r="D81" s="49">
        <f>IF(OR(Fächeranerkennung!$C$12="",Fächeranerkennung!$C$11="",Fächeranerkennung!$E$13=""),"",IF(ISERROR($L$4),"",CHOOSE($L$4,'Module PO2019'!D81,'Module Wirting PO2019'!D81,'Module PO2016'!D81,'Module Master PO2019'!D81)))</f>
        <v>0</v>
      </c>
      <c r="E81" s="49">
        <f>IF(OR(Fächeranerkennung!$C$12="",Fächeranerkennung!$C$11="",Fächeranerkennung!$E$13=""),"",IF(ISERROR($L$4),"",CHOOSE($L$4,'Module PO2019'!E81,'Module Wirting PO2019'!E81,'Module PO2016'!E81,'Module Master PO2019'!E81)))</f>
        <v>0</v>
      </c>
      <c r="F81" s="49">
        <f>IF(OR(Fächeranerkennung!$C$12="",Fächeranerkennung!$C$11="",Fächeranerkennung!$E$13=""),"",IF(ISERROR($L$4),"",CHOOSE($L$4,'Module PO2019'!F81,'Module Wirting PO2019'!F81,'Module PO2016'!F81,'Module Master PO2019'!F81)))</f>
        <v>0</v>
      </c>
      <c r="G81" s="49">
        <f>IF(OR(Fächeranerkennung!$C$12="",Fächeranerkennung!$C$11="",Fächeranerkennung!$E$13=""),"",IF(ISERROR($L$4),"",CHOOSE($L$4,'Module PO2019'!G81,'Module Wirting PO2019'!G81,'Module PO2016'!G81,'Module Master PO2019'!G81)))</f>
        <v>0</v>
      </c>
      <c r="H81" s="49">
        <f>IF(OR(Fächeranerkennung!$C$12="",Fächeranerkennung!$C$11="",Fächeranerkennung!$E$13=""),"",IF(ISERROR($L$4),"",CHOOSE($L$4,'Module PO2019'!H81,'Module Wirting PO2019'!H81,'Module PO2016'!H81,'Module Master PO2019'!H81)))</f>
        <v>0</v>
      </c>
    </row>
    <row r="82" spans="1:8" x14ac:dyDescent="0.45">
      <c r="A82" s="49" t="str">
        <f>IF(OR(Fächeranerkennung!$C$12="",Fächeranerkennung!$C$11="",Fächeranerkennung!$E$13=""),"Erst PO-Version, Studiengang und Abschluss wählen",IF(ISERROR($L$4),"Diese Kombination aus PO-Version, Studiengang und Abschluss ist nicht hinterlegt, bitte korrigieren",CHOOSE($L$4,'Module PO2019'!A82,'Module Wirting PO2019'!A82,'Module PO2016'!A82,'Module Master PO2019'!A82)))</f>
        <v>ZZZ</v>
      </c>
      <c r="B82" s="49">
        <f>IF(OR(Fächeranerkennung!$C$12="",Fächeranerkennung!$C$11="",Fächeranerkennung!$E$13=""),"",IF(ISERROR($L$4),"",CHOOSE($L$4,'Module PO2019'!B82,'Module Wirting PO2019'!B82,'Module PO2016'!B82,'Module Master PO2019'!B82)))</f>
        <v>0</v>
      </c>
      <c r="C82" s="49">
        <f>IF(OR(Fächeranerkennung!$C$12="",Fächeranerkennung!$C$11="",Fächeranerkennung!$E$13=""),"",IF(ISERROR($L$4),"",CHOOSE($L$4,'Module PO2019'!C82,'Module Wirting PO2019'!C82,'Module PO2016'!C82,'Module Master PO2019'!C82)))</f>
        <v>0</v>
      </c>
      <c r="D82" s="49">
        <f>IF(OR(Fächeranerkennung!$C$12="",Fächeranerkennung!$C$11="",Fächeranerkennung!$E$13=""),"",IF(ISERROR($L$4),"",CHOOSE($L$4,'Module PO2019'!D82,'Module Wirting PO2019'!D82,'Module PO2016'!D82,'Module Master PO2019'!D82)))</f>
        <v>0</v>
      </c>
      <c r="E82" s="49">
        <f>IF(OR(Fächeranerkennung!$C$12="",Fächeranerkennung!$C$11="",Fächeranerkennung!$E$13=""),"",IF(ISERROR($L$4),"",CHOOSE($L$4,'Module PO2019'!E82,'Module Wirting PO2019'!E82,'Module PO2016'!E82,'Module Master PO2019'!E82)))</f>
        <v>0</v>
      </c>
      <c r="F82" s="49">
        <f>IF(OR(Fächeranerkennung!$C$12="",Fächeranerkennung!$C$11="",Fächeranerkennung!$E$13=""),"",IF(ISERROR($L$4),"",CHOOSE($L$4,'Module PO2019'!F82,'Module Wirting PO2019'!F82,'Module PO2016'!F82,'Module Master PO2019'!F82)))</f>
        <v>0</v>
      </c>
      <c r="G82" s="49">
        <f>IF(OR(Fächeranerkennung!$C$12="",Fächeranerkennung!$C$11="",Fächeranerkennung!$E$13=""),"",IF(ISERROR($L$4),"",CHOOSE($L$4,'Module PO2019'!G82,'Module Wirting PO2019'!G82,'Module PO2016'!G82,'Module Master PO2019'!G82)))</f>
        <v>0</v>
      </c>
      <c r="H82" s="49">
        <f>IF(OR(Fächeranerkennung!$C$12="",Fächeranerkennung!$C$11="",Fächeranerkennung!$E$13=""),"",IF(ISERROR($L$4),"",CHOOSE($L$4,'Module PO2019'!H82,'Module Wirting PO2019'!H82,'Module PO2016'!H82,'Module Master PO2019'!H82)))</f>
        <v>0</v>
      </c>
    </row>
    <row r="83" spans="1:8" x14ac:dyDescent="0.45">
      <c r="A83" s="49" t="str">
        <f>IF(OR(Fächeranerkennung!$C$12="",Fächeranerkennung!$C$11="",Fächeranerkennung!$E$13=""),"Erst PO-Version, Studiengang und Abschluss wählen",IF(ISERROR($L$4),"Diese Kombination aus PO-Version, Studiengang und Abschluss ist nicht hinterlegt, bitte korrigieren",CHOOSE($L$4,'Module PO2019'!A83,'Module Wirting PO2019'!A83,'Module PO2016'!A83,'Module Master PO2019'!A83)))</f>
        <v>ZZZ</v>
      </c>
      <c r="B83" s="49">
        <f>IF(OR(Fächeranerkennung!$C$12="",Fächeranerkennung!$C$11="",Fächeranerkennung!$E$13=""),"",IF(ISERROR($L$4),"",CHOOSE($L$4,'Module PO2019'!B83,'Module Wirting PO2019'!B83,'Module PO2016'!B83,'Module Master PO2019'!B83)))</f>
        <v>0</v>
      </c>
      <c r="C83" s="49">
        <f>IF(OR(Fächeranerkennung!$C$12="",Fächeranerkennung!$C$11="",Fächeranerkennung!$E$13=""),"",IF(ISERROR($L$4),"",CHOOSE($L$4,'Module PO2019'!C83,'Module Wirting PO2019'!C83,'Module PO2016'!C83,'Module Master PO2019'!C83)))</f>
        <v>0</v>
      </c>
      <c r="D83" s="49">
        <f>IF(OR(Fächeranerkennung!$C$12="",Fächeranerkennung!$C$11="",Fächeranerkennung!$E$13=""),"",IF(ISERROR($L$4),"",CHOOSE($L$4,'Module PO2019'!D83,'Module Wirting PO2019'!D83,'Module PO2016'!D83,'Module Master PO2019'!D83)))</f>
        <v>0</v>
      </c>
      <c r="E83" s="49">
        <f>IF(OR(Fächeranerkennung!$C$12="",Fächeranerkennung!$C$11="",Fächeranerkennung!$E$13=""),"",IF(ISERROR($L$4),"",CHOOSE($L$4,'Module PO2019'!E83,'Module Wirting PO2019'!E83,'Module PO2016'!E83,'Module Master PO2019'!E83)))</f>
        <v>0</v>
      </c>
      <c r="F83" s="49">
        <f>IF(OR(Fächeranerkennung!$C$12="",Fächeranerkennung!$C$11="",Fächeranerkennung!$E$13=""),"",IF(ISERROR($L$4),"",CHOOSE($L$4,'Module PO2019'!F83,'Module Wirting PO2019'!F83,'Module PO2016'!F83,'Module Master PO2019'!F83)))</f>
        <v>0</v>
      </c>
      <c r="G83" s="49">
        <f>IF(OR(Fächeranerkennung!$C$12="",Fächeranerkennung!$C$11="",Fächeranerkennung!$E$13=""),"",IF(ISERROR($L$4),"",CHOOSE($L$4,'Module PO2019'!G83,'Module Wirting PO2019'!G83,'Module PO2016'!G83,'Module Master PO2019'!G83)))</f>
        <v>0</v>
      </c>
      <c r="H83" s="49">
        <f>IF(OR(Fächeranerkennung!$C$12="",Fächeranerkennung!$C$11="",Fächeranerkennung!$E$13=""),"",IF(ISERROR($L$4),"",CHOOSE($L$4,'Module PO2019'!H83,'Module Wirting PO2019'!H83,'Module PO2016'!H83,'Module Master PO2019'!H83)))</f>
        <v>0</v>
      </c>
    </row>
    <row r="84" spans="1:8" x14ac:dyDescent="0.45">
      <c r="A84" s="49" t="str">
        <f>IF(OR(Fächeranerkennung!$C$12="",Fächeranerkennung!$C$11="",Fächeranerkennung!$E$13=""),"Erst PO-Version, Studiengang und Abschluss wählen",IF(ISERROR($L$4),"Diese Kombination aus PO-Version, Studiengang und Abschluss ist nicht hinterlegt, bitte korrigieren",CHOOSE($L$4,'Module PO2019'!A84,'Module Wirting PO2019'!A84,'Module PO2016'!A84,'Module Master PO2019'!A84)))</f>
        <v>ZZZ</v>
      </c>
      <c r="B84" s="49">
        <f>IF(OR(Fächeranerkennung!$C$12="",Fächeranerkennung!$C$11="",Fächeranerkennung!$E$13=""),"",IF(ISERROR($L$4),"",CHOOSE($L$4,'Module PO2019'!B84,'Module Wirting PO2019'!B84,'Module PO2016'!B84,'Module Master PO2019'!B84)))</f>
        <v>0</v>
      </c>
      <c r="C84" s="49">
        <f>IF(OR(Fächeranerkennung!$C$12="",Fächeranerkennung!$C$11="",Fächeranerkennung!$E$13=""),"",IF(ISERROR($L$4),"",CHOOSE($L$4,'Module PO2019'!C84,'Module Wirting PO2019'!C84,'Module PO2016'!C84,'Module Master PO2019'!C84)))</f>
        <v>0</v>
      </c>
      <c r="D84" s="49">
        <f>IF(OR(Fächeranerkennung!$C$12="",Fächeranerkennung!$C$11="",Fächeranerkennung!$E$13=""),"",IF(ISERROR($L$4),"",CHOOSE($L$4,'Module PO2019'!D84,'Module Wirting PO2019'!D84,'Module PO2016'!D84,'Module Master PO2019'!D84)))</f>
        <v>0</v>
      </c>
      <c r="E84" s="49">
        <f>IF(OR(Fächeranerkennung!$C$12="",Fächeranerkennung!$C$11="",Fächeranerkennung!$E$13=""),"",IF(ISERROR($L$4),"",CHOOSE($L$4,'Module PO2019'!E84,'Module Wirting PO2019'!E84,'Module PO2016'!E84,'Module Master PO2019'!E84)))</f>
        <v>0</v>
      </c>
      <c r="F84" s="49">
        <f>IF(OR(Fächeranerkennung!$C$12="",Fächeranerkennung!$C$11="",Fächeranerkennung!$E$13=""),"",IF(ISERROR($L$4),"",CHOOSE($L$4,'Module PO2019'!F84,'Module Wirting PO2019'!F84,'Module PO2016'!F84,'Module Master PO2019'!F84)))</f>
        <v>0</v>
      </c>
      <c r="G84" s="49">
        <f>IF(OR(Fächeranerkennung!$C$12="",Fächeranerkennung!$C$11="",Fächeranerkennung!$E$13=""),"",IF(ISERROR($L$4),"",CHOOSE($L$4,'Module PO2019'!G84,'Module Wirting PO2019'!G84,'Module PO2016'!G84,'Module Master PO2019'!G84)))</f>
        <v>0</v>
      </c>
      <c r="H84" s="49">
        <f>IF(OR(Fächeranerkennung!$C$12="",Fächeranerkennung!$C$11="",Fächeranerkennung!$E$13=""),"",IF(ISERROR($L$4),"",CHOOSE($L$4,'Module PO2019'!H84,'Module Wirting PO2019'!H84,'Module PO2016'!H84,'Module Master PO2019'!H84)))</f>
        <v>0</v>
      </c>
    </row>
    <row r="87" spans="1:8" x14ac:dyDescent="0.45">
      <c r="A87" s="49" t="str">
        <f>IF(OR(Fächeranerkennung!$C$12="",Fächeranerkennung!$C$11="",Fächeranerkennung!$E$13=""),"Erst PO-Version, Studiengang und Abschluss wählen",IF(IF(AND(Fächeranerkennung!$E$13=2019,Fächeranerkennung!$C$12="Master"),'Module Master PO2019'!A87,IF(AND(Fächeranerkennung!$E$13=2016,Fächeranerkennung!$C$12="Bachelor"),'Module PO2016'!A89,IF(AND(Fächeranerkennung!$E$13=2019,Fächeranerkennung!$C$12="Bachelor"),'Module PO2019'!A85,"")))="","",IF(AND(Fächeranerkennung!$E$13=2019,Fächeranerkennung!$C$12="Master"),'Module Master PO2019'!A87,IF(AND(Fächeranerkennung!$E$13=2016,Fächeranerkennung!$C$12="Bachelor"),'Module PO2016'!A89,IF(AND(Fächeranerkennung!$E$13=2019,Fächeranerkennung!$C$12="Bachelor"),'Module PO2019'!A85,"")))))</f>
        <v/>
      </c>
      <c r="B87" s="49" t="str">
        <f>IF(Fächeranerkennung!$E$13="","Erst PO-Version wählen",IF(IF(Fächeranerkennung!$E$13=2016,'Module PO2016'!B89,'Module PO2019'!B85)="","",IF(Fächeranerkennung!$E$13=2016,'Module PO2016'!B89,'Module PO2019'!B85)))</f>
        <v/>
      </c>
      <c r="C87" s="49" t="str">
        <f>IF(Fächeranerkennung!$E$13="","Erst PO-Version wählen",IF(IF(Fächeranerkennung!$E$13=2016,'Module PO2016'!C89,'Module PO2019'!C85)="","",IF(Fächeranerkennung!$E$13=2016,'Module PO2016'!C89,'Module PO2019'!C85)))</f>
        <v/>
      </c>
      <c r="D87" s="49" t="str">
        <f>IF(Fächeranerkennung!$E$13="","Erst PO-Version wählen",IF(IF(Fächeranerkennung!$E$13=2016,'Module PO2016'!D89,'Module PO2019'!D85)="","",IF(Fächeranerkennung!$E$13=2016,'Module PO2016'!D89,'Module PO2019'!D85)))</f>
        <v/>
      </c>
      <c r="E87" s="49" t="str">
        <f>IF(Fächeranerkennung!$E$13="","Erst PO-Version wählen",IF(IF(Fächeranerkennung!$E$13=2016,'Module PO2016'!E89,'Module PO2019'!E85)="","",IF(Fächeranerkennung!$E$13=2016,'Module PO2016'!E89,'Module PO2019'!E85)))</f>
        <v/>
      </c>
      <c r="F87" s="49" t="str">
        <f>IF(Fächeranerkennung!$E$13="","Erst PO-Version wählen",IF(IF(Fächeranerkennung!$E$13=2016,'Module PO2016'!F89,'Module PO2019'!F85)="","",IF(Fächeranerkennung!$E$13=2016,'Module PO2016'!F89,'Module PO2019'!F85)))</f>
        <v/>
      </c>
      <c r="G87" s="49" t="str">
        <f>IF(Fächeranerkennung!$E$13="","Erst PO-Version wählen",IF(IF(Fächeranerkennung!$E$13=2016,'Module PO2016'!G89,'Module PO2019'!G85)="","",IF(Fächeranerkennung!$E$13=2016,'Module PO2016'!G89,'Module PO2019'!G85)))</f>
        <v/>
      </c>
      <c r="H87" s="49" t="str">
        <f>IF(Fächeranerkennung!$E$13="","Erst PO-Version wählen",IF(IF(Fächeranerkennung!$E$13=2016,'Module PO2016'!H89,'Module PO2019'!H85)="","",IF(Fächeranerkennung!$E$13=2016,'Module PO2016'!H89,'Module PO2019'!H85)))</f>
        <v/>
      </c>
    </row>
    <row r="88" spans="1:8" x14ac:dyDescent="0.45">
      <c r="A88" s="49" t="str">
        <f>IF(OR(Fächeranerkennung!$C$12="",Fächeranerkennung!$C$11="",Fächeranerkennung!$E$13=""),"Erst PO-Version, Studiengang und Abschluss wählen",IF(IF(AND(Fächeranerkennung!$E$13=2019,Fächeranerkennung!$C$12="Master"),'Module Master PO2019'!A88,IF(AND(Fächeranerkennung!$E$13=2016,Fächeranerkennung!$C$12="Bachelor"),'Module PO2016'!A90,IF(AND(Fächeranerkennung!$E$13=2019,Fächeranerkennung!$C$12="Bachelor"),'Module PO2019'!A86,"")))="","",IF(AND(Fächeranerkennung!$E$13=2019,Fächeranerkennung!$C$12="Master"),'Module Master PO2019'!A88,IF(AND(Fächeranerkennung!$E$13=2016,Fächeranerkennung!$C$12="Bachelor"),'Module PO2016'!A90,IF(AND(Fächeranerkennung!$E$13=2019,Fächeranerkennung!$C$12="Bachelor"),'Module PO2019'!A86,"")))))</f>
        <v/>
      </c>
      <c r="B88" s="49" t="str">
        <f>IF(Fächeranerkennung!$E$13="","Erst PO-Version wählen",IF(IF(Fächeranerkennung!$E$13=2016,'Module PO2016'!B90,'Module PO2019'!B86)="","",IF(Fächeranerkennung!$E$13=2016,'Module PO2016'!B90,'Module PO2019'!B86)))</f>
        <v/>
      </c>
      <c r="C88" s="49" t="str">
        <f>IF(Fächeranerkennung!$E$13="","Erst PO-Version wählen",IF(IF(Fächeranerkennung!$E$13=2016,'Module PO2016'!C90,'Module PO2019'!C86)="","",IF(Fächeranerkennung!$E$13=2016,'Module PO2016'!C90,'Module PO2019'!C86)))</f>
        <v/>
      </c>
      <c r="D88" s="49" t="str">
        <f>IF(Fächeranerkennung!$E$13="","Erst PO-Version wählen",IF(IF(Fächeranerkennung!$E$13=2016,'Module PO2016'!D90,'Module PO2019'!D86)="","",IF(Fächeranerkennung!$E$13=2016,'Module PO2016'!D90,'Module PO2019'!D86)))</f>
        <v/>
      </c>
      <c r="E88" s="49" t="str">
        <f>IF(Fächeranerkennung!$E$13="","Erst PO-Version wählen",IF(IF(Fächeranerkennung!$E$13=2016,'Module PO2016'!E90,'Module PO2019'!E86)="","",IF(Fächeranerkennung!$E$13=2016,'Module PO2016'!E90,'Module PO2019'!E86)))</f>
        <v/>
      </c>
      <c r="F88" s="49" t="str">
        <f>IF(Fächeranerkennung!$E$13="","Erst PO-Version wählen",IF(IF(Fächeranerkennung!$E$13=2016,'Module PO2016'!F90,'Module PO2019'!F86)="","",IF(Fächeranerkennung!$E$13=2016,'Module PO2016'!F90,'Module PO2019'!F86)))</f>
        <v/>
      </c>
      <c r="G88" s="49" t="str">
        <f>IF(Fächeranerkennung!$E$13="","Erst PO-Version wählen",IF(IF(Fächeranerkennung!$E$13=2016,'Module PO2016'!G90,'Module PO2019'!G86)="","",IF(Fächeranerkennung!$E$13=2016,'Module PO2016'!G90,'Module PO2019'!G86)))</f>
        <v/>
      </c>
      <c r="H88" s="49" t="str">
        <f>IF(Fächeranerkennung!$E$13="","Erst PO-Version wählen",IF(IF(Fächeranerkennung!$E$13=2016,'Module PO2016'!H90,'Module PO2019'!H86)="","",IF(Fächeranerkennung!$E$13=2016,'Module PO2016'!H90,'Module PO2019'!H86)))</f>
        <v/>
      </c>
    </row>
    <row r="89" spans="1:8" x14ac:dyDescent="0.45">
      <c r="A89" s="49" t="str">
        <f>IF(OR(Fächeranerkennung!$C$12="",Fächeranerkennung!$C$11="",Fächeranerkennung!$E$13=""),"Erst PO-Version, Studiengang und Abschluss wählen",IF(IF(AND(Fächeranerkennung!$E$13=2019,Fächeranerkennung!$C$12="Master"),'Module Master PO2019'!A89,IF(AND(Fächeranerkennung!$E$13=2016,Fächeranerkennung!$C$12="Bachelor"),'Module PO2016'!A91,IF(AND(Fächeranerkennung!$E$13=2019,Fächeranerkennung!$C$12="Bachelor"),'Module PO2019'!A87,"")))="","",IF(AND(Fächeranerkennung!$E$13=2019,Fächeranerkennung!$C$12="Master"),'Module Master PO2019'!A89,IF(AND(Fächeranerkennung!$E$13=2016,Fächeranerkennung!$C$12="Bachelor"),'Module PO2016'!A91,IF(AND(Fächeranerkennung!$E$13=2019,Fächeranerkennung!$C$12="Bachelor"),'Module PO2019'!A87,"")))))</f>
        <v/>
      </c>
      <c r="B89" s="49" t="str">
        <f>IF(Fächeranerkennung!$E$13="","Erst PO-Version wählen",IF(IF(Fächeranerkennung!$E$13=2016,'Module PO2016'!B91,'Module PO2019'!B87)="","",IF(Fächeranerkennung!$E$13=2016,'Module PO2016'!B91,'Module PO2019'!B87)))</f>
        <v/>
      </c>
      <c r="C89" s="49" t="str">
        <f>IF(Fächeranerkennung!$E$13="","Erst PO-Version wählen",IF(IF(Fächeranerkennung!$E$13=2016,'Module PO2016'!C91,'Module PO2019'!C87)="","",IF(Fächeranerkennung!$E$13=2016,'Module PO2016'!C91,'Module PO2019'!C87)))</f>
        <v/>
      </c>
      <c r="D89" s="49" t="str">
        <f>IF(Fächeranerkennung!$E$13="","Erst PO-Version wählen",IF(IF(Fächeranerkennung!$E$13=2016,'Module PO2016'!D91,'Module PO2019'!D87)="","",IF(Fächeranerkennung!$E$13=2016,'Module PO2016'!D91,'Module PO2019'!D87)))</f>
        <v/>
      </c>
      <c r="E89" s="49" t="str">
        <f>IF(Fächeranerkennung!$E$13="","Erst PO-Version wählen",IF(IF(Fächeranerkennung!$E$13=2016,'Module PO2016'!E91,'Module PO2019'!E87)="","",IF(Fächeranerkennung!$E$13=2016,'Module PO2016'!E91,'Module PO2019'!E87)))</f>
        <v/>
      </c>
      <c r="F89" s="49" t="str">
        <f>IF(Fächeranerkennung!$E$13="","Erst PO-Version wählen",IF(IF(Fächeranerkennung!$E$13=2016,'Module PO2016'!F91,'Module PO2019'!F87)="","",IF(Fächeranerkennung!$E$13=2016,'Module PO2016'!F91,'Module PO2019'!F87)))</f>
        <v/>
      </c>
      <c r="G89" s="49" t="str">
        <f>IF(Fächeranerkennung!$E$13="","Erst PO-Version wählen",IF(IF(Fächeranerkennung!$E$13=2016,'Module PO2016'!G91,'Module PO2019'!G87)="","",IF(Fächeranerkennung!$E$13=2016,'Module PO2016'!G91,'Module PO2019'!G87)))</f>
        <v/>
      </c>
      <c r="H89" s="49" t="str">
        <f>IF(Fächeranerkennung!$E$13="","Erst PO-Version wählen",IF(IF(Fächeranerkennung!$E$13=2016,'Module PO2016'!H91,'Module PO2019'!H87)="","",IF(Fächeranerkennung!$E$13=2016,'Module PO2016'!H91,'Module PO2019'!H87)))</f>
        <v/>
      </c>
    </row>
    <row r="90" spans="1:8" x14ac:dyDescent="0.45">
      <c r="A90" s="49" t="str">
        <f>IF(OR(Fächeranerkennung!$C$12="",Fächeranerkennung!$C$11="",Fächeranerkennung!$E$13=""),"Erst PO-Version, Studiengang und Abschluss wählen",IF(IF(AND(Fächeranerkennung!$E$13=2019,Fächeranerkennung!$C$12="Master"),'Module Master PO2019'!A90,IF(AND(Fächeranerkennung!$E$13=2016,Fächeranerkennung!$C$12="Bachelor"),'Module PO2016'!A92,IF(AND(Fächeranerkennung!$E$13=2019,Fächeranerkennung!$C$12="Bachelor"),'Module PO2019'!A88,"")))="","",IF(AND(Fächeranerkennung!$E$13=2019,Fächeranerkennung!$C$12="Master"),'Module Master PO2019'!A90,IF(AND(Fächeranerkennung!$E$13=2016,Fächeranerkennung!$C$12="Bachelor"),'Module PO2016'!A92,IF(AND(Fächeranerkennung!$E$13=2019,Fächeranerkennung!$C$12="Bachelor"),'Module PO2019'!A88,"")))))</f>
        <v/>
      </c>
      <c r="B90" s="49" t="str">
        <f>IF(Fächeranerkennung!$E$13="","Erst PO-Version wählen",IF(IF(Fächeranerkennung!$E$13=2016,'Module PO2016'!B92,'Module PO2019'!B88)="","",IF(Fächeranerkennung!$E$13=2016,'Module PO2016'!B92,'Module PO2019'!B88)))</f>
        <v/>
      </c>
      <c r="C90" s="49" t="str">
        <f>IF(Fächeranerkennung!$E$13="","Erst PO-Version wählen",IF(IF(Fächeranerkennung!$E$13=2016,'Module PO2016'!C92,'Module PO2019'!C88)="","",IF(Fächeranerkennung!$E$13=2016,'Module PO2016'!C92,'Module PO2019'!C88)))</f>
        <v/>
      </c>
      <c r="D90" s="49" t="str">
        <f>IF(Fächeranerkennung!$E$13="","Erst PO-Version wählen",IF(IF(Fächeranerkennung!$E$13=2016,'Module PO2016'!D92,'Module PO2019'!D88)="","",IF(Fächeranerkennung!$E$13=2016,'Module PO2016'!D92,'Module PO2019'!D88)))</f>
        <v/>
      </c>
      <c r="E90" s="49" t="str">
        <f>IF(Fächeranerkennung!$E$13="","Erst PO-Version wählen",IF(IF(Fächeranerkennung!$E$13=2016,'Module PO2016'!E92,'Module PO2019'!E88)="","",IF(Fächeranerkennung!$E$13=2016,'Module PO2016'!E92,'Module PO2019'!E88)))</f>
        <v/>
      </c>
      <c r="F90" s="49" t="str">
        <f>IF(Fächeranerkennung!$E$13="","Erst PO-Version wählen",IF(IF(Fächeranerkennung!$E$13=2016,'Module PO2016'!F92,'Module PO2019'!F88)="","",IF(Fächeranerkennung!$E$13=2016,'Module PO2016'!F92,'Module PO2019'!F88)))</f>
        <v/>
      </c>
      <c r="G90" s="49" t="str">
        <f>IF(Fächeranerkennung!$E$13="","Erst PO-Version wählen",IF(IF(Fächeranerkennung!$E$13=2016,'Module PO2016'!G92,'Module PO2019'!G88)="","",IF(Fächeranerkennung!$E$13=2016,'Module PO2016'!G92,'Module PO2019'!G88)))</f>
        <v/>
      </c>
      <c r="H90" s="49" t="str">
        <f>IF(Fächeranerkennung!$E$13="","Erst PO-Version wählen",IF(IF(Fächeranerkennung!$E$13=2016,'Module PO2016'!H92,'Module PO2019'!H88)="","",IF(Fächeranerkennung!$E$13=2016,'Module PO2016'!H92,'Module PO2019'!H88)))</f>
        <v/>
      </c>
    </row>
    <row r="91" spans="1:8" x14ac:dyDescent="0.45">
      <c r="A91" s="49" t="str">
        <f>IF(OR(Fächeranerkennung!$C$12="",Fächeranerkennung!$C$11="",Fächeranerkennung!$E$13=""),"Erst PO-Version, Studiengang und Abschluss wählen",IF(IF(AND(Fächeranerkennung!$E$13=2019,Fächeranerkennung!$C$12="Master"),'Module Master PO2019'!A91,IF(AND(Fächeranerkennung!$E$13=2016,Fächeranerkennung!$C$12="Bachelor"),'Module PO2016'!A93,IF(AND(Fächeranerkennung!$E$13=2019,Fächeranerkennung!$C$12="Bachelor"),'Module PO2019'!A89,"")))="","",IF(AND(Fächeranerkennung!$E$13=2019,Fächeranerkennung!$C$12="Master"),'Module Master PO2019'!A91,IF(AND(Fächeranerkennung!$E$13=2016,Fächeranerkennung!$C$12="Bachelor"),'Module PO2016'!A93,IF(AND(Fächeranerkennung!$E$13=2019,Fächeranerkennung!$C$12="Bachelor"),'Module PO2019'!A89,"")))))</f>
        <v/>
      </c>
      <c r="B91" s="49" t="str">
        <f>IF(Fächeranerkennung!$E$13="","Erst PO-Version wählen",IF(IF(Fächeranerkennung!$E$13=2016,'Module PO2016'!B93,'Module PO2019'!B89)="","",IF(Fächeranerkennung!$E$13=2016,'Module PO2016'!B93,'Module PO2019'!B89)))</f>
        <v/>
      </c>
      <c r="C91" s="49" t="str">
        <f>IF(Fächeranerkennung!$E$13="","Erst PO-Version wählen",IF(IF(Fächeranerkennung!$E$13=2016,'Module PO2016'!C93,'Module PO2019'!C89)="","",IF(Fächeranerkennung!$E$13=2016,'Module PO2016'!C93,'Module PO2019'!C89)))</f>
        <v/>
      </c>
      <c r="D91" s="49" t="str">
        <f>IF(Fächeranerkennung!$E$13="","Erst PO-Version wählen",IF(IF(Fächeranerkennung!$E$13=2016,'Module PO2016'!D93,'Module PO2019'!D89)="","",IF(Fächeranerkennung!$E$13=2016,'Module PO2016'!D93,'Module PO2019'!D89)))</f>
        <v/>
      </c>
      <c r="E91" s="49" t="str">
        <f>IF(Fächeranerkennung!$E$13="","Erst PO-Version wählen",IF(IF(Fächeranerkennung!$E$13=2016,'Module PO2016'!E93,'Module PO2019'!E89)="","",IF(Fächeranerkennung!$E$13=2016,'Module PO2016'!E93,'Module PO2019'!E89)))</f>
        <v/>
      </c>
      <c r="F91" s="49" t="str">
        <f>IF(Fächeranerkennung!$E$13="","Erst PO-Version wählen",IF(IF(Fächeranerkennung!$E$13=2016,'Module PO2016'!F93,'Module PO2019'!F89)="","",IF(Fächeranerkennung!$E$13=2016,'Module PO2016'!F93,'Module PO2019'!F89)))</f>
        <v/>
      </c>
      <c r="G91" s="49" t="str">
        <f>IF(Fächeranerkennung!$E$13="","Erst PO-Version wählen",IF(IF(Fächeranerkennung!$E$13=2016,'Module PO2016'!G93,'Module PO2019'!G89)="","",IF(Fächeranerkennung!$E$13=2016,'Module PO2016'!G93,'Module PO2019'!G89)))</f>
        <v/>
      </c>
      <c r="H91" s="49" t="str">
        <f>IF(Fächeranerkennung!$E$13="","Erst PO-Version wählen",IF(IF(Fächeranerkennung!$E$13=2016,'Module PO2016'!H93,'Module PO2019'!H89)="","",IF(Fächeranerkennung!$E$13=2016,'Module PO2016'!H93,'Module PO2019'!H89)))</f>
        <v/>
      </c>
    </row>
    <row r="92" spans="1:8" x14ac:dyDescent="0.45">
      <c r="A92" s="49" t="str">
        <f>IF(OR(Fächeranerkennung!$C$12="",Fächeranerkennung!$C$11="",Fächeranerkennung!$E$13=""),"Erst PO-Version, Studiengang und Abschluss wählen",IF(IF(AND(Fächeranerkennung!$E$13=2019,Fächeranerkennung!$C$12="Master"),'Module Master PO2019'!A92,IF(AND(Fächeranerkennung!$E$13=2016,Fächeranerkennung!$C$12="Bachelor"),'Module PO2016'!A94,IF(AND(Fächeranerkennung!$E$13=2019,Fächeranerkennung!$C$12="Bachelor"),'Module PO2019'!A90,"")))="","",IF(AND(Fächeranerkennung!$E$13=2019,Fächeranerkennung!$C$12="Master"),'Module Master PO2019'!A92,IF(AND(Fächeranerkennung!$E$13=2016,Fächeranerkennung!$C$12="Bachelor"),'Module PO2016'!A94,IF(AND(Fächeranerkennung!$E$13=2019,Fächeranerkennung!$C$12="Bachelor"),'Module PO2019'!A90,"")))))</f>
        <v/>
      </c>
      <c r="B92" s="49" t="str">
        <f>IF(Fächeranerkennung!$E$13="","Erst PO-Version wählen",IF(IF(Fächeranerkennung!$E$13=2016,'Module PO2016'!B94,'Module PO2019'!B90)="","",IF(Fächeranerkennung!$E$13=2016,'Module PO2016'!B94,'Module PO2019'!B90)))</f>
        <v/>
      </c>
      <c r="C92" s="49" t="str">
        <f>IF(Fächeranerkennung!$E$13="","Erst PO-Version wählen",IF(IF(Fächeranerkennung!$E$13=2016,'Module PO2016'!C94,'Module PO2019'!C90)="","",IF(Fächeranerkennung!$E$13=2016,'Module PO2016'!C94,'Module PO2019'!C90)))</f>
        <v/>
      </c>
      <c r="D92" s="49" t="str">
        <f>IF(Fächeranerkennung!$E$13="","Erst PO-Version wählen",IF(IF(Fächeranerkennung!$E$13=2016,'Module PO2016'!D94,'Module PO2019'!D90)="","",IF(Fächeranerkennung!$E$13=2016,'Module PO2016'!D94,'Module PO2019'!D90)))</f>
        <v/>
      </c>
      <c r="E92" s="49" t="str">
        <f>IF(Fächeranerkennung!$E$13="","Erst PO-Version wählen",IF(IF(Fächeranerkennung!$E$13=2016,'Module PO2016'!E94,'Module PO2019'!E90)="","",IF(Fächeranerkennung!$E$13=2016,'Module PO2016'!E94,'Module PO2019'!E90)))</f>
        <v/>
      </c>
      <c r="F92" s="49" t="str">
        <f>IF(Fächeranerkennung!$E$13="","Erst PO-Version wählen",IF(IF(Fächeranerkennung!$E$13=2016,'Module PO2016'!F94,'Module PO2019'!F90)="","",IF(Fächeranerkennung!$E$13=2016,'Module PO2016'!F94,'Module PO2019'!F90)))</f>
        <v/>
      </c>
      <c r="G92" s="49" t="str">
        <f>IF(Fächeranerkennung!$E$13="","Erst PO-Version wählen",IF(IF(Fächeranerkennung!$E$13=2016,'Module PO2016'!G94,'Module PO2019'!G90)="","",IF(Fächeranerkennung!$E$13=2016,'Module PO2016'!G94,'Module PO2019'!G90)))</f>
        <v/>
      </c>
      <c r="H92" s="49" t="str">
        <f>IF(Fächeranerkennung!$E$13="","Erst PO-Version wählen",IF(IF(Fächeranerkennung!$E$13=2016,'Module PO2016'!H94,'Module PO2019'!H90)="","",IF(Fächeranerkennung!$E$13=2016,'Module PO2016'!H94,'Module PO2019'!H90)))</f>
        <v/>
      </c>
    </row>
    <row r="93" spans="1:8" x14ac:dyDescent="0.45">
      <c r="A93" s="49" t="str">
        <f>IF(OR(Fächeranerkennung!$C$12="",Fächeranerkennung!$C$11="",Fächeranerkennung!$E$13=""),"Erst PO-Version, Studiengang und Abschluss wählen",IF(IF(AND(Fächeranerkennung!$E$13=2019,Fächeranerkennung!$C$12="Master"),'Module Master PO2019'!A93,IF(AND(Fächeranerkennung!$E$13=2016,Fächeranerkennung!$C$12="Bachelor"),'Module PO2016'!A95,IF(AND(Fächeranerkennung!$E$13=2019,Fächeranerkennung!$C$12="Bachelor"),'Module PO2019'!A91,"")))="","",IF(AND(Fächeranerkennung!$E$13=2019,Fächeranerkennung!$C$12="Master"),'Module Master PO2019'!A93,IF(AND(Fächeranerkennung!$E$13=2016,Fächeranerkennung!$C$12="Bachelor"),'Module PO2016'!A95,IF(AND(Fächeranerkennung!$E$13=2019,Fächeranerkennung!$C$12="Bachelor"),'Module PO2019'!A91,"")))))</f>
        <v/>
      </c>
      <c r="B93" s="49" t="str">
        <f>IF(Fächeranerkennung!$E$13="","Erst PO-Version wählen",IF(IF(Fächeranerkennung!$E$13=2016,'Module PO2016'!B95,'Module PO2019'!B91)="","",IF(Fächeranerkennung!$E$13=2016,'Module PO2016'!B95,'Module PO2019'!B91)))</f>
        <v/>
      </c>
      <c r="C93" s="49" t="str">
        <f>IF(Fächeranerkennung!$E$13="","Erst PO-Version wählen",IF(IF(Fächeranerkennung!$E$13=2016,'Module PO2016'!C95,'Module PO2019'!C91)="","",IF(Fächeranerkennung!$E$13=2016,'Module PO2016'!C95,'Module PO2019'!C91)))</f>
        <v/>
      </c>
      <c r="D93" s="49" t="str">
        <f>IF(Fächeranerkennung!$E$13="","Erst PO-Version wählen",IF(IF(Fächeranerkennung!$E$13=2016,'Module PO2016'!D95,'Module PO2019'!D91)="","",IF(Fächeranerkennung!$E$13=2016,'Module PO2016'!D95,'Module PO2019'!D91)))</f>
        <v/>
      </c>
      <c r="E93" s="49" t="str">
        <f>IF(Fächeranerkennung!$E$13="","Erst PO-Version wählen",IF(IF(Fächeranerkennung!$E$13=2016,'Module PO2016'!E95,'Module PO2019'!E91)="","",IF(Fächeranerkennung!$E$13=2016,'Module PO2016'!E95,'Module PO2019'!E91)))</f>
        <v/>
      </c>
      <c r="F93" s="49" t="str">
        <f>IF(Fächeranerkennung!$E$13="","Erst PO-Version wählen",IF(IF(Fächeranerkennung!$E$13=2016,'Module PO2016'!F95,'Module PO2019'!F91)="","",IF(Fächeranerkennung!$E$13=2016,'Module PO2016'!F95,'Module PO2019'!F91)))</f>
        <v/>
      </c>
      <c r="G93" s="49" t="str">
        <f>IF(Fächeranerkennung!$E$13="","Erst PO-Version wählen",IF(IF(Fächeranerkennung!$E$13=2016,'Module PO2016'!G95,'Module PO2019'!G91)="","",IF(Fächeranerkennung!$E$13=2016,'Module PO2016'!G95,'Module PO2019'!G91)))</f>
        <v/>
      </c>
      <c r="H93" s="49" t="str">
        <f>IF(Fächeranerkennung!$E$13="","Erst PO-Version wählen",IF(IF(Fächeranerkennung!$E$13=2016,'Module PO2016'!H95,'Module PO2019'!H91)="","",IF(Fächeranerkennung!$E$13=2016,'Module PO2016'!H95,'Module PO2019'!H91)))</f>
        <v/>
      </c>
    </row>
    <row r="94" spans="1:8" x14ac:dyDescent="0.45">
      <c r="A94" s="49" t="str">
        <f>IF(OR(Fächeranerkennung!$C$12="",Fächeranerkennung!$C$11="",Fächeranerkennung!$E$13=""),"Erst PO-Version, Studiengang und Abschluss wählen",IF(IF(AND(Fächeranerkennung!$E$13=2019,Fächeranerkennung!$C$12="Master"),'Module Master PO2019'!A94,IF(AND(Fächeranerkennung!$E$13=2016,Fächeranerkennung!$C$12="Bachelor"),'Module PO2016'!A96,IF(AND(Fächeranerkennung!$E$13=2019,Fächeranerkennung!$C$12="Bachelor"),'Module PO2019'!A92,"")))="","",IF(AND(Fächeranerkennung!$E$13=2019,Fächeranerkennung!$C$12="Master"),'Module Master PO2019'!A94,IF(AND(Fächeranerkennung!$E$13=2016,Fächeranerkennung!$C$12="Bachelor"),'Module PO2016'!A96,IF(AND(Fächeranerkennung!$E$13=2019,Fächeranerkennung!$C$12="Bachelor"),'Module PO2019'!A92,"")))))</f>
        <v/>
      </c>
      <c r="B94" s="49" t="str">
        <f>IF(Fächeranerkennung!$E$13="","Erst PO-Version wählen",IF(IF(Fächeranerkennung!$E$13=2016,'Module PO2016'!B96,'Module PO2019'!B92)="","",IF(Fächeranerkennung!$E$13=2016,'Module PO2016'!B96,'Module PO2019'!B92)))</f>
        <v/>
      </c>
      <c r="C94" s="49" t="str">
        <f>IF(Fächeranerkennung!$E$13="","Erst PO-Version wählen",IF(IF(Fächeranerkennung!$E$13=2016,'Module PO2016'!C96,'Module PO2019'!C92)="","",IF(Fächeranerkennung!$E$13=2016,'Module PO2016'!C96,'Module PO2019'!C92)))</f>
        <v/>
      </c>
      <c r="D94" s="49" t="str">
        <f>IF(Fächeranerkennung!$E$13="","Erst PO-Version wählen",IF(IF(Fächeranerkennung!$E$13=2016,'Module PO2016'!D96,'Module PO2019'!D92)="","",IF(Fächeranerkennung!$E$13=2016,'Module PO2016'!D96,'Module PO2019'!D92)))</f>
        <v/>
      </c>
      <c r="E94" s="49" t="str">
        <f>IF(Fächeranerkennung!$E$13="","Erst PO-Version wählen",IF(IF(Fächeranerkennung!$E$13=2016,'Module PO2016'!E96,'Module PO2019'!E92)="","",IF(Fächeranerkennung!$E$13=2016,'Module PO2016'!E96,'Module PO2019'!E92)))</f>
        <v/>
      </c>
      <c r="F94" s="49" t="str">
        <f>IF(Fächeranerkennung!$E$13="","Erst PO-Version wählen",IF(IF(Fächeranerkennung!$E$13=2016,'Module PO2016'!F96,'Module PO2019'!F92)="","",IF(Fächeranerkennung!$E$13=2016,'Module PO2016'!F96,'Module PO2019'!F92)))</f>
        <v/>
      </c>
      <c r="G94" s="49" t="str">
        <f>IF(Fächeranerkennung!$E$13="","Erst PO-Version wählen",IF(IF(Fächeranerkennung!$E$13=2016,'Module PO2016'!G96,'Module PO2019'!G92)="","",IF(Fächeranerkennung!$E$13=2016,'Module PO2016'!G96,'Module PO2019'!G92)))</f>
        <v/>
      </c>
      <c r="H94" s="49" t="str">
        <f>IF(Fächeranerkennung!$E$13="","Erst PO-Version wählen",IF(IF(Fächeranerkennung!$E$13=2016,'Module PO2016'!H96,'Module PO2019'!H92)="","",IF(Fächeranerkennung!$E$13=2016,'Module PO2016'!H96,'Module PO2019'!H92)))</f>
        <v/>
      </c>
    </row>
    <row r="95" spans="1:8" x14ac:dyDescent="0.45">
      <c r="A95" s="49" t="str">
        <f>IF(OR(Fächeranerkennung!$C$12="",Fächeranerkennung!$C$11="",Fächeranerkennung!$E$13=""),"Erst PO-Version, Studiengang und Abschluss wählen",IF(IF(AND(Fächeranerkennung!$E$13=2019,Fächeranerkennung!$C$12="Master"),'Module Master PO2019'!A95,IF(AND(Fächeranerkennung!$E$13=2016,Fächeranerkennung!$C$12="Bachelor"),'Module PO2016'!A97,IF(AND(Fächeranerkennung!$E$13=2019,Fächeranerkennung!$C$12="Bachelor"),'Module PO2019'!A93,"")))="","",IF(AND(Fächeranerkennung!$E$13=2019,Fächeranerkennung!$C$12="Master"),'Module Master PO2019'!A95,IF(AND(Fächeranerkennung!$E$13=2016,Fächeranerkennung!$C$12="Bachelor"),'Module PO2016'!A97,IF(AND(Fächeranerkennung!$E$13=2019,Fächeranerkennung!$C$12="Bachelor"),'Module PO2019'!A93,"")))))</f>
        <v/>
      </c>
      <c r="B95" s="49" t="str">
        <f>IF(Fächeranerkennung!$E$13="","Erst PO-Version wählen",IF(IF(Fächeranerkennung!$E$13=2016,'Module PO2016'!B97,'Module PO2019'!B93)="","",IF(Fächeranerkennung!$E$13=2016,'Module PO2016'!B97,'Module PO2019'!B93)))</f>
        <v/>
      </c>
      <c r="C95" s="49" t="str">
        <f>IF(Fächeranerkennung!$E$13="","Erst PO-Version wählen",IF(IF(Fächeranerkennung!$E$13=2016,'Module PO2016'!C97,'Module PO2019'!C93)="","",IF(Fächeranerkennung!$E$13=2016,'Module PO2016'!C97,'Module PO2019'!C93)))</f>
        <v/>
      </c>
      <c r="D95" s="49" t="str">
        <f>IF(Fächeranerkennung!$E$13="","Erst PO-Version wählen",IF(IF(Fächeranerkennung!$E$13=2016,'Module PO2016'!D97,'Module PO2019'!D93)="","",IF(Fächeranerkennung!$E$13=2016,'Module PO2016'!D97,'Module PO2019'!D93)))</f>
        <v/>
      </c>
      <c r="E95" s="49" t="str">
        <f>IF(Fächeranerkennung!$E$13="","Erst PO-Version wählen",IF(IF(Fächeranerkennung!$E$13=2016,'Module PO2016'!E97,'Module PO2019'!E93)="","",IF(Fächeranerkennung!$E$13=2016,'Module PO2016'!E97,'Module PO2019'!E93)))</f>
        <v/>
      </c>
      <c r="F95" s="49" t="str">
        <f>IF(Fächeranerkennung!$E$13="","Erst PO-Version wählen",IF(IF(Fächeranerkennung!$E$13=2016,'Module PO2016'!F97,'Module PO2019'!F93)="","",IF(Fächeranerkennung!$E$13=2016,'Module PO2016'!F97,'Module PO2019'!F93)))</f>
        <v/>
      </c>
      <c r="G95" s="49" t="str">
        <f>IF(Fächeranerkennung!$E$13="","Erst PO-Version wählen",IF(IF(Fächeranerkennung!$E$13=2016,'Module PO2016'!G97,'Module PO2019'!G93)="","",IF(Fächeranerkennung!$E$13=2016,'Module PO2016'!G97,'Module PO2019'!G93)))</f>
        <v/>
      </c>
      <c r="H95" s="49" t="str">
        <f>IF(Fächeranerkennung!$E$13="","Erst PO-Version wählen",IF(IF(Fächeranerkennung!$E$13=2016,'Module PO2016'!H97,'Module PO2019'!H93)="","",IF(Fächeranerkennung!$E$13=2016,'Module PO2016'!H97,'Module PO2019'!H93)))</f>
        <v/>
      </c>
    </row>
    <row r="96" spans="1:8" x14ac:dyDescent="0.45">
      <c r="A96" s="49" t="str">
        <f>IF(OR(Fächeranerkennung!$C$12="",Fächeranerkennung!$C$11="",Fächeranerkennung!$E$13=""),"Erst PO-Version, Studiengang und Abschluss wählen",IF(IF(AND(Fächeranerkennung!$E$13=2019,Fächeranerkennung!$C$12="Master"),'Module Master PO2019'!A96,IF(AND(Fächeranerkennung!$E$13=2016,Fächeranerkennung!$C$12="Bachelor"),'Module PO2016'!A98,IF(AND(Fächeranerkennung!$E$13=2019,Fächeranerkennung!$C$12="Bachelor"),'Module PO2019'!A94,"")))="","",IF(AND(Fächeranerkennung!$E$13=2019,Fächeranerkennung!$C$12="Master"),'Module Master PO2019'!A96,IF(AND(Fächeranerkennung!$E$13=2016,Fächeranerkennung!$C$12="Bachelor"),'Module PO2016'!A98,IF(AND(Fächeranerkennung!$E$13=2019,Fächeranerkennung!$C$12="Bachelor"),'Module PO2019'!A94,"")))))</f>
        <v/>
      </c>
      <c r="B96" s="49" t="str">
        <f>IF(Fächeranerkennung!$E$13="","Erst PO-Version wählen",IF(IF(Fächeranerkennung!$E$13=2016,'Module PO2016'!B98,'Module PO2019'!B94)="","",IF(Fächeranerkennung!$E$13=2016,'Module PO2016'!B98,'Module PO2019'!B94)))</f>
        <v/>
      </c>
      <c r="C96" s="49" t="str">
        <f>IF(Fächeranerkennung!$E$13="","Erst PO-Version wählen",IF(IF(Fächeranerkennung!$E$13=2016,'Module PO2016'!C98,'Module PO2019'!C94)="","",IF(Fächeranerkennung!$E$13=2016,'Module PO2016'!C98,'Module PO2019'!C94)))</f>
        <v/>
      </c>
      <c r="D96" s="49" t="str">
        <f>IF(Fächeranerkennung!$E$13="","Erst PO-Version wählen",IF(IF(Fächeranerkennung!$E$13=2016,'Module PO2016'!D98,'Module PO2019'!D94)="","",IF(Fächeranerkennung!$E$13=2016,'Module PO2016'!D98,'Module PO2019'!D94)))</f>
        <v/>
      </c>
      <c r="E96" s="49" t="str">
        <f>IF(Fächeranerkennung!$E$13="","Erst PO-Version wählen",IF(IF(Fächeranerkennung!$E$13=2016,'Module PO2016'!E98,'Module PO2019'!E94)="","",IF(Fächeranerkennung!$E$13=2016,'Module PO2016'!E98,'Module PO2019'!E94)))</f>
        <v/>
      </c>
      <c r="F96" s="49" t="str">
        <f>IF(Fächeranerkennung!$E$13="","Erst PO-Version wählen",IF(IF(Fächeranerkennung!$E$13=2016,'Module PO2016'!F98,'Module PO2019'!F94)="","",IF(Fächeranerkennung!$E$13=2016,'Module PO2016'!F98,'Module PO2019'!F94)))</f>
        <v/>
      </c>
      <c r="G96" s="49" t="str">
        <f>IF(Fächeranerkennung!$E$13="","Erst PO-Version wählen",IF(IF(Fächeranerkennung!$E$13=2016,'Module PO2016'!G98,'Module PO2019'!G94)="","",IF(Fächeranerkennung!$E$13=2016,'Module PO2016'!G98,'Module PO2019'!G94)))</f>
        <v/>
      </c>
      <c r="H96" s="49" t="str">
        <f>IF(Fächeranerkennung!$E$13="","Erst PO-Version wählen",IF(IF(Fächeranerkennung!$E$13=2016,'Module PO2016'!H98,'Module PO2019'!H94)="","",IF(Fächeranerkennung!$E$13=2016,'Module PO2016'!H98,'Module PO2019'!H94)))</f>
        <v/>
      </c>
    </row>
    <row r="97" spans="1:8" x14ac:dyDescent="0.45">
      <c r="A97" s="49" t="str">
        <f>IF(OR(Fächeranerkennung!$C$12="",Fächeranerkennung!$C$11="",Fächeranerkennung!$E$13=""),"Erst PO-Version, Studiengang und Abschluss wählen",IF(IF(AND(Fächeranerkennung!$E$13=2019,Fächeranerkennung!$C$12="Master"),'Module Master PO2019'!A97,IF(AND(Fächeranerkennung!$E$13=2016,Fächeranerkennung!$C$12="Bachelor"),'Module PO2016'!A99,IF(AND(Fächeranerkennung!$E$13=2019,Fächeranerkennung!$C$12="Bachelor"),'Module PO2019'!A95,"")))="","",IF(AND(Fächeranerkennung!$E$13=2019,Fächeranerkennung!$C$12="Master"),'Module Master PO2019'!A97,IF(AND(Fächeranerkennung!$E$13=2016,Fächeranerkennung!$C$12="Bachelor"),'Module PO2016'!A99,IF(AND(Fächeranerkennung!$E$13=2019,Fächeranerkennung!$C$12="Bachelor"),'Module PO2019'!A95,"")))))</f>
        <v/>
      </c>
      <c r="B97" s="49" t="str">
        <f>IF(Fächeranerkennung!$E$13="","Erst PO-Version wählen",IF(IF(Fächeranerkennung!$E$13=2016,'Module PO2016'!B99,'Module PO2019'!B95)="","",IF(Fächeranerkennung!$E$13=2016,'Module PO2016'!B99,'Module PO2019'!B95)))</f>
        <v/>
      </c>
      <c r="C97" s="49" t="str">
        <f>IF(Fächeranerkennung!$E$13="","Erst PO-Version wählen",IF(IF(Fächeranerkennung!$E$13=2016,'Module PO2016'!C99,'Module PO2019'!C95)="","",IF(Fächeranerkennung!$E$13=2016,'Module PO2016'!C99,'Module PO2019'!C95)))</f>
        <v/>
      </c>
      <c r="D97" s="49" t="str">
        <f>IF(Fächeranerkennung!$E$13="","Erst PO-Version wählen",IF(IF(Fächeranerkennung!$E$13=2016,'Module PO2016'!D99,'Module PO2019'!D95)="","",IF(Fächeranerkennung!$E$13=2016,'Module PO2016'!D99,'Module PO2019'!D95)))</f>
        <v/>
      </c>
      <c r="E97" s="49" t="str">
        <f>IF(Fächeranerkennung!$E$13="","Erst PO-Version wählen",IF(IF(Fächeranerkennung!$E$13=2016,'Module PO2016'!E99,'Module PO2019'!E95)="","",IF(Fächeranerkennung!$E$13=2016,'Module PO2016'!E99,'Module PO2019'!E95)))</f>
        <v/>
      </c>
      <c r="F97" s="49" t="str">
        <f>IF(Fächeranerkennung!$E$13="","Erst PO-Version wählen",IF(IF(Fächeranerkennung!$E$13=2016,'Module PO2016'!F99,'Module PO2019'!F95)="","",IF(Fächeranerkennung!$E$13=2016,'Module PO2016'!F99,'Module PO2019'!F95)))</f>
        <v/>
      </c>
      <c r="G97" s="49" t="str">
        <f>IF(Fächeranerkennung!$E$13="","Erst PO-Version wählen",IF(IF(Fächeranerkennung!$E$13=2016,'Module PO2016'!G99,'Module PO2019'!G95)="","",IF(Fächeranerkennung!$E$13=2016,'Module PO2016'!G99,'Module PO2019'!G95)))</f>
        <v/>
      </c>
      <c r="H97" s="49" t="str">
        <f>IF(Fächeranerkennung!$E$13="","Erst PO-Version wählen",IF(IF(Fächeranerkennung!$E$13=2016,'Module PO2016'!H99,'Module PO2019'!H95)="","",IF(Fächeranerkennung!$E$13=2016,'Module PO2016'!H99,'Module PO2019'!H95)))</f>
        <v/>
      </c>
    </row>
    <row r="98" spans="1:8" x14ac:dyDescent="0.45">
      <c r="A98" s="49" t="str">
        <f>IF(OR(Fächeranerkennung!$C$12="",Fächeranerkennung!$C$11="",Fächeranerkennung!$E$13=""),"Erst PO-Version, Studiengang und Abschluss wählen",IF(IF(AND(Fächeranerkennung!$E$13=2019,Fächeranerkennung!$C$12="Master"),'Module Master PO2019'!A98,IF(AND(Fächeranerkennung!$E$13=2016,Fächeranerkennung!$C$12="Bachelor"),'Module PO2016'!A100,IF(AND(Fächeranerkennung!$E$13=2019,Fächeranerkennung!$C$12="Bachelor"),'Module PO2019'!A96,"")))="","",IF(AND(Fächeranerkennung!$E$13=2019,Fächeranerkennung!$C$12="Master"),'Module Master PO2019'!A98,IF(AND(Fächeranerkennung!$E$13=2016,Fächeranerkennung!$C$12="Bachelor"),'Module PO2016'!A100,IF(AND(Fächeranerkennung!$E$13=2019,Fächeranerkennung!$C$12="Bachelor"),'Module PO2019'!A96,"")))))</f>
        <v/>
      </c>
      <c r="B98" s="49" t="str">
        <f>IF(Fächeranerkennung!$E$13="","Erst PO-Version wählen",IF(IF(Fächeranerkennung!$E$13=2016,'Module PO2016'!B100,'Module PO2019'!B96)="","",IF(Fächeranerkennung!$E$13=2016,'Module PO2016'!B100,'Module PO2019'!B96)))</f>
        <v/>
      </c>
      <c r="C98" s="49" t="str">
        <f>IF(Fächeranerkennung!$E$13="","Erst PO-Version wählen",IF(IF(Fächeranerkennung!$E$13=2016,'Module PO2016'!C100,'Module PO2019'!C96)="","",IF(Fächeranerkennung!$E$13=2016,'Module PO2016'!C100,'Module PO2019'!C96)))</f>
        <v/>
      </c>
      <c r="D98" s="49" t="str">
        <f>IF(Fächeranerkennung!$E$13="","Erst PO-Version wählen",IF(IF(Fächeranerkennung!$E$13=2016,'Module PO2016'!D100,'Module PO2019'!D96)="","",IF(Fächeranerkennung!$E$13=2016,'Module PO2016'!D100,'Module PO2019'!D96)))</f>
        <v/>
      </c>
      <c r="E98" s="49" t="str">
        <f>IF(Fächeranerkennung!$E$13="","Erst PO-Version wählen",IF(IF(Fächeranerkennung!$E$13=2016,'Module PO2016'!E100,'Module PO2019'!E96)="","",IF(Fächeranerkennung!$E$13=2016,'Module PO2016'!E100,'Module PO2019'!E96)))</f>
        <v/>
      </c>
      <c r="F98" s="49" t="str">
        <f>IF(Fächeranerkennung!$E$13="","Erst PO-Version wählen",IF(IF(Fächeranerkennung!$E$13=2016,'Module PO2016'!F100,'Module PO2019'!F96)="","",IF(Fächeranerkennung!$E$13=2016,'Module PO2016'!F100,'Module PO2019'!F96)))</f>
        <v/>
      </c>
      <c r="G98" s="49" t="str">
        <f>IF(Fächeranerkennung!$E$13="","Erst PO-Version wählen",IF(IF(Fächeranerkennung!$E$13=2016,'Module PO2016'!G100,'Module PO2019'!G96)="","",IF(Fächeranerkennung!$E$13=2016,'Module PO2016'!G100,'Module PO2019'!G96)))</f>
        <v/>
      </c>
      <c r="H98" s="49" t="str">
        <f>IF(Fächeranerkennung!$E$13="","Erst PO-Version wählen",IF(IF(Fächeranerkennung!$E$13=2016,'Module PO2016'!H100,'Module PO2019'!H96)="","",IF(Fächeranerkennung!$E$13=2016,'Module PO2016'!H100,'Module PO2019'!H96)))</f>
        <v/>
      </c>
    </row>
    <row r="99" spans="1:8" x14ac:dyDescent="0.45">
      <c r="A99" s="49" t="str">
        <f>IF(OR(Fächeranerkennung!$C$12="",Fächeranerkennung!$C$11="",Fächeranerkennung!$E$13=""),"Erst PO-Version, Studiengang und Abschluss wählen",IF(IF(AND(Fächeranerkennung!$E$13=2019,Fächeranerkennung!$C$12="Master"),'Module Master PO2019'!A99,IF(AND(Fächeranerkennung!$E$13=2016,Fächeranerkennung!$C$12="Bachelor"),'Module PO2016'!A101,IF(AND(Fächeranerkennung!$E$13=2019,Fächeranerkennung!$C$12="Bachelor"),'Module PO2019'!A97,"")))="","",IF(AND(Fächeranerkennung!$E$13=2019,Fächeranerkennung!$C$12="Master"),'Module Master PO2019'!A99,IF(AND(Fächeranerkennung!$E$13=2016,Fächeranerkennung!$C$12="Bachelor"),'Module PO2016'!A101,IF(AND(Fächeranerkennung!$E$13=2019,Fächeranerkennung!$C$12="Bachelor"),'Module PO2019'!A97,"")))))</f>
        <v/>
      </c>
      <c r="B99" s="49" t="str">
        <f>IF(Fächeranerkennung!$E$13="","Erst PO-Version wählen",IF(IF(Fächeranerkennung!$E$13=2016,'Module PO2016'!B101,'Module PO2019'!B97)="","",IF(Fächeranerkennung!$E$13=2016,'Module PO2016'!B101,'Module PO2019'!B97)))</f>
        <v/>
      </c>
      <c r="C99" s="49" t="str">
        <f>IF(Fächeranerkennung!$E$13="","Erst PO-Version wählen",IF(IF(Fächeranerkennung!$E$13=2016,'Module PO2016'!C101,'Module PO2019'!C97)="","",IF(Fächeranerkennung!$E$13=2016,'Module PO2016'!C101,'Module PO2019'!C97)))</f>
        <v/>
      </c>
      <c r="D99" s="49" t="str">
        <f>IF(Fächeranerkennung!$E$13="","Erst PO-Version wählen",IF(IF(Fächeranerkennung!$E$13=2016,'Module PO2016'!D101,'Module PO2019'!D97)="","",IF(Fächeranerkennung!$E$13=2016,'Module PO2016'!D101,'Module PO2019'!D97)))</f>
        <v/>
      </c>
      <c r="E99" s="49" t="str">
        <f>IF(Fächeranerkennung!$E$13="","Erst PO-Version wählen",IF(IF(Fächeranerkennung!$E$13=2016,'Module PO2016'!E101,'Module PO2019'!E97)="","",IF(Fächeranerkennung!$E$13=2016,'Module PO2016'!E101,'Module PO2019'!E97)))</f>
        <v/>
      </c>
      <c r="F99" s="49" t="str">
        <f>IF(Fächeranerkennung!$E$13="","Erst PO-Version wählen",IF(IF(Fächeranerkennung!$E$13=2016,'Module PO2016'!F101,'Module PO2019'!F97)="","",IF(Fächeranerkennung!$E$13=2016,'Module PO2016'!F101,'Module PO2019'!F97)))</f>
        <v/>
      </c>
      <c r="G99" s="49" t="str">
        <f>IF(Fächeranerkennung!$E$13="","Erst PO-Version wählen",IF(IF(Fächeranerkennung!$E$13=2016,'Module PO2016'!G101,'Module PO2019'!G97)="","",IF(Fächeranerkennung!$E$13=2016,'Module PO2016'!G101,'Module PO2019'!G97)))</f>
        <v/>
      </c>
      <c r="H99" s="49" t="str">
        <f>IF(Fächeranerkennung!$E$13="","Erst PO-Version wählen",IF(IF(Fächeranerkennung!$E$13=2016,'Module PO2016'!H101,'Module PO2019'!H97)="","",IF(Fächeranerkennung!$E$13=2016,'Module PO2016'!H101,'Module PO2019'!H97)))</f>
        <v/>
      </c>
    </row>
    <row r="100" spans="1:8" x14ac:dyDescent="0.45">
      <c r="A100" s="49" t="str">
        <f>IF(OR(Fächeranerkennung!$C$12="",Fächeranerkennung!$C$11="",Fächeranerkennung!$E$13=""),"Erst PO-Version, Studiengang und Abschluss wählen",IF(IF(AND(Fächeranerkennung!$E$13=2019,Fächeranerkennung!$C$12="Master"),'Module Master PO2019'!A100,IF(AND(Fächeranerkennung!$E$13=2016,Fächeranerkennung!$C$12="Bachelor"),'Module PO2016'!A102,IF(AND(Fächeranerkennung!$E$13=2019,Fächeranerkennung!$C$12="Bachelor"),'Module PO2019'!A98,"")))="","",IF(AND(Fächeranerkennung!$E$13=2019,Fächeranerkennung!$C$12="Master"),'Module Master PO2019'!A100,IF(AND(Fächeranerkennung!$E$13=2016,Fächeranerkennung!$C$12="Bachelor"),'Module PO2016'!A102,IF(AND(Fächeranerkennung!$E$13=2019,Fächeranerkennung!$C$12="Bachelor"),'Module PO2019'!A98,"")))))</f>
        <v/>
      </c>
      <c r="B100" s="49" t="str">
        <f>IF(Fächeranerkennung!$E$13="","Erst PO-Version wählen",IF(IF(Fächeranerkennung!$E$13=2016,'Module PO2016'!B102,'Module PO2019'!B98)="","",IF(Fächeranerkennung!$E$13=2016,'Module PO2016'!B102,'Module PO2019'!B98)))</f>
        <v/>
      </c>
      <c r="C100" s="49" t="str">
        <f>IF(Fächeranerkennung!$E$13="","Erst PO-Version wählen",IF(IF(Fächeranerkennung!$E$13=2016,'Module PO2016'!C102,'Module PO2019'!C98)="","",IF(Fächeranerkennung!$E$13=2016,'Module PO2016'!C102,'Module PO2019'!C98)))</f>
        <v/>
      </c>
      <c r="D100" s="49" t="str">
        <f>IF(Fächeranerkennung!$E$13="","Erst PO-Version wählen",IF(IF(Fächeranerkennung!$E$13=2016,'Module PO2016'!D102,'Module PO2019'!D98)="","",IF(Fächeranerkennung!$E$13=2016,'Module PO2016'!D102,'Module PO2019'!D98)))</f>
        <v/>
      </c>
      <c r="E100" s="49" t="str">
        <f>IF(Fächeranerkennung!$E$13="","Erst PO-Version wählen",IF(IF(Fächeranerkennung!$E$13=2016,'Module PO2016'!E102,'Module PO2019'!E98)="","",IF(Fächeranerkennung!$E$13=2016,'Module PO2016'!E102,'Module PO2019'!E98)))</f>
        <v/>
      </c>
      <c r="F100" s="49" t="str">
        <f>IF(Fächeranerkennung!$E$13="","Erst PO-Version wählen",IF(IF(Fächeranerkennung!$E$13=2016,'Module PO2016'!F102,'Module PO2019'!F98)="","",IF(Fächeranerkennung!$E$13=2016,'Module PO2016'!F102,'Module PO2019'!F98)))</f>
        <v/>
      </c>
      <c r="G100" s="49" t="str">
        <f>IF(Fächeranerkennung!$E$13="","Erst PO-Version wählen",IF(IF(Fächeranerkennung!$E$13=2016,'Module PO2016'!G102,'Module PO2019'!G98)="","",IF(Fächeranerkennung!$E$13=2016,'Module PO2016'!G102,'Module PO2019'!G98)))</f>
        <v/>
      </c>
      <c r="H100" s="49" t="str">
        <f>IF(Fächeranerkennung!$E$13="","Erst PO-Version wählen",IF(IF(Fächeranerkennung!$E$13=2016,'Module PO2016'!H102,'Module PO2019'!H98)="","",IF(Fächeranerkennung!$E$13=2016,'Module PO2016'!H102,'Module PO2019'!H98)))</f>
        <v/>
      </c>
    </row>
    <row r="101" spans="1:8" x14ac:dyDescent="0.45">
      <c r="A101" s="49" t="str">
        <f>IF(OR(Fächeranerkennung!$C$12="",Fächeranerkennung!$C$11="",Fächeranerkennung!$E$13=""),"Erst PO-Version, Studiengang und Abschluss wählen",IF(IF(AND(Fächeranerkennung!$E$13=2019,Fächeranerkennung!$C$12="Master"),'Module Master PO2019'!A101,IF(AND(Fächeranerkennung!$E$13=2016,Fächeranerkennung!$C$12="Bachelor"),'Module PO2016'!A103,IF(AND(Fächeranerkennung!$E$13=2019,Fächeranerkennung!$C$12="Bachelor"),'Module PO2019'!A99,"")))="","",IF(AND(Fächeranerkennung!$E$13=2019,Fächeranerkennung!$C$12="Master"),'Module Master PO2019'!A101,IF(AND(Fächeranerkennung!$E$13=2016,Fächeranerkennung!$C$12="Bachelor"),'Module PO2016'!A103,IF(AND(Fächeranerkennung!$E$13=2019,Fächeranerkennung!$C$12="Bachelor"),'Module PO2019'!A99,"")))))</f>
        <v/>
      </c>
      <c r="B101" s="49" t="str">
        <f>IF(Fächeranerkennung!$E$13="","Erst PO-Version wählen",IF(IF(Fächeranerkennung!$E$13=2016,'Module PO2016'!B103,'Module PO2019'!B99)="","",IF(Fächeranerkennung!$E$13=2016,'Module PO2016'!B103,'Module PO2019'!B99)))</f>
        <v/>
      </c>
      <c r="C101" s="49" t="str">
        <f>IF(Fächeranerkennung!$E$13="","Erst PO-Version wählen",IF(IF(Fächeranerkennung!$E$13=2016,'Module PO2016'!C103,'Module PO2019'!C99)="","",IF(Fächeranerkennung!$E$13=2016,'Module PO2016'!C103,'Module PO2019'!C99)))</f>
        <v/>
      </c>
      <c r="D101" s="49" t="str">
        <f>IF(Fächeranerkennung!$E$13="","Erst PO-Version wählen",IF(IF(Fächeranerkennung!$E$13=2016,'Module PO2016'!D103,'Module PO2019'!D99)="","",IF(Fächeranerkennung!$E$13=2016,'Module PO2016'!D103,'Module PO2019'!D99)))</f>
        <v/>
      </c>
      <c r="E101" s="49" t="str">
        <f>IF(Fächeranerkennung!$E$13="","Erst PO-Version wählen",IF(IF(Fächeranerkennung!$E$13=2016,'Module PO2016'!E103,'Module PO2019'!E99)="","",IF(Fächeranerkennung!$E$13=2016,'Module PO2016'!E103,'Module PO2019'!E99)))</f>
        <v/>
      </c>
      <c r="F101" s="49" t="str">
        <f>IF(Fächeranerkennung!$E$13="","Erst PO-Version wählen",IF(IF(Fächeranerkennung!$E$13=2016,'Module PO2016'!F103,'Module PO2019'!F99)="","",IF(Fächeranerkennung!$E$13=2016,'Module PO2016'!F103,'Module PO2019'!F99)))</f>
        <v/>
      </c>
      <c r="G101" s="49" t="str">
        <f>IF(Fächeranerkennung!$E$13="","Erst PO-Version wählen",IF(IF(Fächeranerkennung!$E$13=2016,'Module PO2016'!G103,'Module PO2019'!G99)="","",IF(Fächeranerkennung!$E$13=2016,'Module PO2016'!G103,'Module PO2019'!G99)))</f>
        <v/>
      </c>
      <c r="H101" s="49" t="str">
        <f>IF(Fächeranerkennung!$E$13="","Erst PO-Version wählen",IF(IF(Fächeranerkennung!$E$13=2016,'Module PO2016'!H103,'Module PO2019'!H99)="","",IF(Fächeranerkennung!$E$13=2016,'Module PO2016'!H103,'Module PO2019'!H99)))</f>
        <v/>
      </c>
    </row>
    <row r="102" spans="1:8" x14ac:dyDescent="0.45">
      <c r="A102" s="49" t="str">
        <f>IF(OR(Fächeranerkennung!$C$12="",Fächeranerkennung!$C$11="",Fächeranerkennung!$E$13=""),"Erst PO-Version, Studiengang und Abschluss wählen",IF(IF(AND(Fächeranerkennung!$E$13=2019,Fächeranerkennung!$C$12="Master"),'Module Master PO2019'!A102,IF(AND(Fächeranerkennung!$E$13=2016,Fächeranerkennung!$C$12="Bachelor"),'Module PO2016'!A104,IF(AND(Fächeranerkennung!$E$13=2019,Fächeranerkennung!$C$12="Bachelor"),'Module PO2019'!A100,"")))="","",IF(AND(Fächeranerkennung!$E$13=2019,Fächeranerkennung!$C$12="Master"),'Module Master PO2019'!A102,IF(AND(Fächeranerkennung!$E$13=2016,Fächeranerkennung!$C$12="Bachelor"),'Module PO2016'!A104,IF(AND(Fächeranerkennung!$E$13=2019,Fächeranerkennung!$C$12="Bachelor"),'Module PO2019'!A100,"")))))</f>
        <v/>
      </c>
      <c r="B102" s="49" t="str">
        <f>IF(Fächeranerkennung!$E$13="","Erst PO-Version wählen",IF(IF(Fächeranerkennung!$E$13=2016,'Module PO2016'!B104,'Module PO2019'!B100)="","",IF(Fächeranerkennung!$E$13=2016,'Module PO2016'!B104,'Module PO2019'!B100)))</f>
        <v/>
      </c>
      <c r="C102" s="49" t="str">
        <f>IF(Fächeranerkennung!$E$13="","Erst PO-Version wählen",IF(IF(Fächeranerkennung!$E$13=2016,'Module PO2016'!C104,'Module PO2019'!C100)="","",IF(Fächeranerkennung!$E$13=2016,'Module PO2016'!C104,'Module PO2019'!C100)))</f>
        <v/>
      </c>
      <c r="D102" s="49" t="str">
        <f>IF(Fächeranerkennung!$E$13="","Erst PO-Version wählen",IF(IF(Fächeranerkennung!$E$13=2016,'Module PO2016'!D104,'Module PO2019'!D100)="","",IF(Fächeranerkennung!$E$13=2016,'Module PO2016'!D104,'Module PO2019'!D100)))</f>
        <v/>
      </c>
      <c r="E102" s="49" t="str">
        <f>IF(Fächeranerkennung!$E$13="","Erst PO-Version wählen",IF(IF(Fächeranerkennung!$E$13=2016,'Module PO2016'!E104,'Module PO2019'!E100)="","",IF(Fächeranerkennung!$E$13=2016,'Module PO2016'!E104,'Module PO2019'!E100)))</f>
        <v/>
      </c>
      <c r="F102" s="49" t="str">
        <f>IF(Fächeranerkennung!$E$13="","Erst PO-Version wählen",IF(IF(Fächeranerkennung!$E$13=2016,'Module PO2016'!F104,'Module PO2019'!F100)="","",IF(Fächeranerkennung!$E$13=2016,'Module PO2016'!F104,'Module PO2019'!F100)))</f>
        <v/>
      </c>
      <c r="G102" s="49" t="str">
        <f>IF(Fächeranerkennung!$E$13="","Erst PO-Version wählen",IF(IF(Fächeranerkennung!$E$13=2016,'Module PO2016'!G104,'Module PO2019'!G100)="","",IF(Fächeranerkennung!$E$13=2016,'Module PO2016'!G104,'Module PO2019'!G100)))</f>
        <v/>
      </c>
      <c r="H102" s="49" t="str">
        <f>IF(Fächeranerkennung!$E$13="","Erst PO-Version wählen",IF(IF(Fächeranerkennung!$E$13=2016,'Module PO2016'!H104,'Module PO2019'!H100)="","",IF(Fächeranerkennung!$E$13=2016,'Module PO2016'!H104,'Module PO2019'!H100)))</f>
        <v/>
      </c>
    </row>
    <row r="103" spans="1:8" x14ac:dyDescent="0.45">
      <c r="A103" s="49" t="str">
        <f>IF(OR(Fächeranerkennung!$C$12="",Fächeranerkennung!$C$11="",Fächeranerkennung!$E$13=""),"Erst PO-Version, Studiengang und Abschluss wählen",IF(IF(AND(Fächeranerkennung!$E$13=2019,Fächeranerkennung!$C$12="Master"),'Module Master PO2019'!A103,IF(AND(Fächeranerkennung!$E$13=2016,Fächeranerkennung!$C$12="Bachelor"),'Module PO2016'!A105,IF(AND(Fächeranerkennung!$E$13=2019,Fächeranerkennung!$C$12="Bachelor"),'Module PO2019'!A101,"")))="","",IF(AND(Fächeranerkennung!$E$13=2019,Fächeranerkennung!$C$12="Master"),'Module Master PO2019'!A103,IF(AND(Fächeranerkennung!$E$13=2016,Fächeranerkennung!$C$12="Bachelor"),'Module PO2016'!A105,IF(AND(Fächeranerkennung!$E$13=2019,Fächeranerkennung!$C$12="Bachelor"),'Module PO2019'!A101,"")))))</f>
        <v/>
      </c>
      <c r="B103" s="49" t="str">
        <f>IF(Fächeranerkennung!$E$13="","Erst PO-Version wählen",IF(IF(Fächeranerkennung!$E$13=2016,'Module PO2016'!B105,'Module PO2019'!B101)="","",IF(Fächeranerkennung!$E$13=2016,'Module PO2016'!B105,'Module PO2019'!B101)))</f>
        <v/>
      </c>
      <c r="C103" s="49" t="str">
        <f>IF(Fächeranerkennung!$E$13="","Erst PO-Version wählen",IF(IF(Fächeranerkennung!$E$13=2016,'Module PO2016'!C105,'Module PO2019'!C101)="","",IF(Fächeranerkennung!$E$13=2016,'Module PO2016'!C105,'Module PO2019'!C101)))</f>
        <v/>
      </c>
      <c r="D103" s="49" t="str">
        <f>IF(Fächeranerkennung!$E$13="","Erst PO-Version wählen",IF(IF(Fächeranerkennung!$E$13=2016,'Module PO2016'!D105,'Module PO2019'!D101)="","",IF(Fächeranerkennung!$E$13=2016,'Module PO2016'!D105,'Module PO2019'!D101)))</f>
        <v/>
      </c>
      <c r="E103" s="49" t="str">
        <f>IF(Fächeranerkennung!$E$13="","Erst PO-Version wählen",IF(IF(Fächeranerkennung!$E$13=2016,'Module PO2016'!E105,'Module PO2019'!E101)="","",IF(Fächeranerkennung!$E$13=2016,'Module PO2016'!E105,'Module PO2019'!E101)))</f>
        <v/>
      </c>
      <c r="F103" s="49" t="str">
        <f>IF(Fächeranerkennung!$E$13="","Erst PO-Version wählen",IF(IF(Fächeranerkennung!$E$13=2016,'Module PO2016'!F105,'Module PO2019'!F101)="","",IF(Fächeranerkennung!$E$13=2016,'Module PO2016'!F105,'Module PO2019'!F101)))</f>
        <v/>
      </c>
      <c r="G103" s="49" t="str">
        <f>IF(Fächeranerkennung!$E$13="","Erst PO-Version wählen",IF(IF(Fächeranerkennung!$E$13=2016,'Module PO2016'!G105,'Module PO2019'!G101)="","",IF(Fächeranerkennung!$E$13=2016,'Module PO2016'!G105,'Module PO2019'!G101)))</f>
        <v/>
      </c>
      <c r="H103" s="49" t="str">
        <f>IF(Fächeranerkennung!$E$13="","Erst PO-Version wählen",IF(IF(Fächeranerkennung!$E$13=2016,'Module PO2016'!H105,'Module PO2019'!H101)="","",IF(Fächeranerkennung!$E$13=2016,'Module PO2016'!H105,'Module PO2019'!H101)))</f>
        <v/>
      </c>
    </row>
    <row r="104" spans="1:8" x14ac:dyDescent="0.45">
      <c r="A104" s="49" t="str">
        <f>IF(OR(Fächeranerkennung!$C$12="",Fächeranerkennung!$C$11="",Fächeranerkennung!$E$13=""),"Erst PO-Version, Studiengang und Abschluss wählen",IF(IF(AND(Fächeranerkennung!$E$13=2019,Fächeranerkennung!$C$12="Master"),'Module Master PO2019'!A104,IF(AND(Fächeranerkennung!$E$13=2016,Fächeranerkennung!$C$12="Bachelor"),'Module PO2016'!A106,IF(AND(Fächeranerkennung!$E$13=2019,Fächeranerkennung!$C$12="Bachelor"),'Module PO2019'!A102,"")))="","",IF(AND(Fächeranerkennung!$E$13=2019,Fächeranerkennung!$C$12="Master"),'Module Master PO2019'!A104,IF(AND(Fächeranerkennung!$E$13=2016,Fächeranerkennung!$C$12="Bachelor"),'Module PO2016'!A106,IF(AND(Fächeranerkennung!$E$13=2019,Fächeranerkennung!$C$12="Bachelor"),'Module PO2019'!A102,"")))))</f>
        <v/>
      </c>
      <c r="B104" s="49" t="str">
        <f>IF(Fächeranerkennung!$E$13="","Erst PO-Version wählen",IF(IF(Fächeranerkennung!$E$13=2016,'Module PO2016'!B106,'Module PO2019'!B102)="","",IF(Fächeranerkennung!$E$13=2016,'Module PO2016'!B106,'Module PO2019'!B102)))</f>
        <v/>
      </c>
      <c r="C104" s="49" t="str">
        <f>IF(Fächeranerkennung!$E$13="","Erst PO-Version wählen",IF(IF(Fächeranerkennung!$E$13=2016,'Module PO2016'!C106,'Module PO2019'!C102)="","",IF(Fächeranerkennung!$E$13=2016,'Module PO2016'!C106,'Module PO2019'!C102)))</f>
        <v/>
      </c>
      <c r="D104" s="49" t="str">
        <f>IF(Fächeranerkennung!$E$13="","Erst PO-Version wählen",IF(IF(Fächeranerkennung!$E$13=2016,'Module PO2016'!D106,'Module PO2019'!D102)="","",IF(Fächeranerkennung!$E$13=2016,'Module PO2016'!D106,'Module PO2019'!D102)))</f>
        <v/>
      </c>
      <c r="E104" s="49" t="str">
        <f>IF(Fächeranerkennung!$E$13="","Erst PO-Version wählen",IF(IF(Fächeranerkennung!$E$13=2016,'Module PO2016'!E106,'Module PO2019'!E102)="","",IF(Fächeranerkennung!$E$13=2016,'Module PO2016'!E106,'Module PO2019'!E102)))</f>
        <v/>
      </c>
      <c r="F104" s="49" t="str">
        <f>IF(Fächeranerkennung!$E$13="","Erst PO-Version wählen",IF(IF(Fächeranerkennung!$E$13=2016,'Module PO2016'!F106,'Module PO2019'!F102)="","",IF(Fächeranerkennung!$E$13=2016,'Module PO2016'!F106,'Module PO2019'!F102)))</f>
        <v/>
      </c>
      <c r="G104" s="49" t="str">
        <f>IF(Fächeranerkennung!$E$13="","Erst PO-Version wählen",IF(IF(Fächeranerkennung!$E$13=2016,'Module PO2016'!G106,'Module PO2019'!G102)="","",IF(Fächeranerkennung!$E$13=2016,'Module PO2016'!G106,'Module PO2019'!G102)))</f>
        <v/>
      </c>
      <c r="H104" s="49" t="str">
        <f>IF(Fächeranerkennung!$E$13="","Erst PO-Version wählen",IF(IF(Fächeranerkennung!$E$13=2016,'Module PO2016'!H106,'Module PO2019'!H102)="","",IF(Fächeranerkennung!$E$13=2016,'Module PO2016'!H106,'Module PO2019'!H102)))</f>
        <v/>
      </c>
    </row>
    <row r="105" spans="1:8" x14ac:dyDescent="0.45">
      <c r="A105" s="49" t="str">
        <f>IF(OR(Fächeranerkennung!$C$12="",Fächeranerkennung!$C$11="",Fächeranerkennung!$E$13=""),"Erst PO-Version, Studiengang und Abschluss wählen",IF(IF(AND(Fächeranerkennung!$E$13=2019,Fächeranerkennung!$C$12="Master"),'Module Master PO2019'!A105,IF(AND(Fächeranerkennung!$E$13=2016,Fächeranerkennung!$C$12="Bachelor"),'Module PO2016'!A107,IF(AND(Fächeranerkennung!$E$13=2019,Fächeranerkennung!$C$12="Bachelor"),'Module PO2019'!A103,"")))="","",IF(AND(Fächeranerkennung!$E$13=2019,Fächeranerkennung!$C$12="Master"),'Module Master PO2019'!A105,IF(AND(Fächeranerkennung!$E$13=2016,Fächeranerkennung!$C$12="Bachelor"),'Module PO2016'!A107,IF(AND(Fächeranerkennung!$E$13=2019,Fächeranerkennung!$C$12="Bachelor"),'Module PO2019'!A103,"")))))</f>
        <v/>
      </c>
      <c r="B105" s="49" t="str">
        <f>IF(Fächeranerkennung!$E$13="","Erst PO-Version wählen",IF(IF(Fächeranerkennung!$E$13=2016,'Module PO2016'!B107,'Module PO2019'!B103)="","",IF(Fächeranerkennung!$E$13=2016,'Module PO2016'!B107,'Module PO2019'!B103)))</f>
        <v/>
      </c>
      <c r="C105" s="49" t="str">
        <f>IF(Fächeranerkennung!$E$13="","Erst PO-Version wählen",IF(IF(Fächeranerkennung!$E$13=2016,'Module PO2016'!C107,'Module PO2019'!C103)="","",IF(Fächeranerkennung!$E$13=2016,'Module PO2016'!C107,'Module PO2019'!C103)))</f>
        <v/>
      </c>
      <c r="D105" s="49" t="str">
        <f>IF(Fächeranerkennung!$E$13="","Erst PO-Version wählen",IF(IF(Fächeranerkennung!$E$13=2016,'Module PO2016'!D107,'Module PO2019'!D103)="","",IF(Fächeranerkennung!$E$13=2016,'Module PO2016'!D107,'Module PO2019'!D103)))</f>
        <v/>
      </c>
      <c r="E105" s="49" t="str">
        <f>IF(Fächeranerkennung!$E$13="","Erst PO-Version wählen",IF(IF(Fächeranerkennung!$E$13=2016,'Module PO2016'!E107,'Module PO2019'!E103)="","",IF(Fächeranerkennung!$E$13=2016,'Module PO2016'!E107,'Module PO2019'!E103)))</f>
        <v/>
      </c>
      <c r="F105" s="49" t="str">
        <f>IF(Fächeranerkennung!$E$13="","Erst PO-Version wählen",IF(IF(Fächeranerkennung!$E$13=2016,'Module PO2016'!F107,'Module PO2019'!F103)="","",IF(Fächeranerkennung!$E$13=2016,'Module PO2016'!F107,'Module PO2019'!F103)))</f>
        <v/>
      </c>
      <c r="G105" s="49" t="str">
        <f>IF(Fächeranerkennung!$E$13="","Erst PO-Version wählen",IF(IF(Fächeranerkennung!$E$13=2016,'Module PO2016'!G107,'Module PO2019'!G103)="","",IF(Fächeranerkennung!$E$13=2016,'Module PO2016'!G107,'Module PO2019'!G103)))</f>
        <v/>
      </c>
      <c r="H105" s="49" t="str">
        <f>IF(Fächeranerkennung!$E$13="","Erst PO-Version wählen",IF(IF(Fächeranerkennung!$E$13=2016,'Module PO2016'!H107,'Module PO2019'!H103)="","",IF(Fächeranerkennung!$E$13=2016,'Module PO2016'!H107,'Module PO2019'!H103)))</f>
        <v/>
      </c>
    </row>
    <row r="106" spans="1:8" x14ac:dyDescent="0.45">
      <c r="A106" s="49" t="str">
        <f>IF(OR(Fächeranerkennung!$C$12="",Fächeranerkennung!$C$11="",Fächeranerkennung!$E$13=""),"Erst PO-Version, Studiengang und Abschluss wählen",IF(IF(AND(Fächeranerkennung!$E$13=2019,Fächeranerkennung!$C$12="Master"),'Module Master PO2019'!A106,IF(AND(Fächeranerkennung!$E$13=2016,Fächeranerkennung!$C$12="Bachelor"),'Module PO2016'!A108,IF(AND(Fächeranerkennung!$E$13=2019,Fächeranerkennung!$C$12="Bachelor"),'Module PO2019'!A104,"")))="","",IF(AND(Fächeranerkennung!$E$13=2019,Fächeranerkennung!$C$12="Master"),'Module Master PO2019'!A106,IF(AND(Fächeranerkennung!$E$13=2016,Fächeranerkennung!$C$12="Bachelor"),'Module PO2016'!A108,IF(AND(Fächeranerkennung!$E$13=2019,Fächeranerkennung!$C$12="Bachelor"),'Module PO2019'!A104,"")))))</f>
        <v/>
      </c>
      <c r="B106" s="49" t="str">
        <f>IF(Fächeranerkennung!$E$13="","Erst PO-Version wählen",IF(IF(Fächeranerkennung!$E$13=2016,'Module PO2016'!B108,'Module PO2019'!B104)="","",IF(Fächeranerkennung!$E$13=2016,'Module PO2016'!B108,'Module PO2019'!B104)))</f>
        <v/>
      </c>
      <c r="C106" s="49" t="str">
        <f>IF(Fächeranerkennung!$E$13="","Erst PO-Version wählen",IF(IF(Fächeranerkennung!$E$13=2016,'Module PO2016'!C108,'Module PO2019'!C104)="","",IF(Fächeranerkennung!$E$13=2016,'Module PO2016'!C108,'Module PO2019'!C104)))</f>
        <v/>
      </c>
      <c r="D106" s="49" t="str">
        <f>IF(Fächeranerkennung!$E$13="","Erst PO-Version wählen",IF(IF(Fächeranerkennung!$E$13=2016,'Module PO2016'!D108,'Module PO2019'!D104)="","",IF(Fächeranerkennung!$E$13=2016,'Module PO2016'!D108,'Module PO2019'!D104)))</f>
        <v/>
      </c>
      <c r="E106" s="49" t="str">
        <f>IF(Fächeranerkennung!$E$13="","Erst PO-Version wählen",IF(IF(Fächeranerkennung!$E$13=2016,'Module PO2016'!E108,'Module PO2019'!E104)="","",IF(Fächeranerkennung!$E$13=2016,'Module PO2016'!E108,'Module PO2019'!E104)))</f>
        <v/>
      </c>
      <c r="F106" s="49" t="str">
        <f>IF(Fächeranerkennung!$E$13="","Erst PO-Version wählen",IF(IF(Fächeranerkennung!$E$13=2016,'Module PO2016'!F108,'Module PO2019'!F104)="","",IF(Fächeranerkennung!$E$13=2016,'Module PO2016'!F108,'Module PO2019'!F104)))</f>
        <v/>
      </c>
      <c r="G106" s="49" t="str">
        <f>IF(Fächeranerkennung!$E$13="","Erst PO-Version wählen",IF(IF(Fächeranerkennung!$E$13=2016,'Module PO2016'!G108,'Module PO2019'!G104)="","",IF(Fächeranerkennung!$E$13=2016,'Module PO2016'!G108,'Module PO2019'!G104)))</f>
        <v/>
      </c>
      <c r="H106" s="49" t="str">
        <f>IF(Fächeranerkennung!$E$13="","Erst PO-Version wählen",IF(IF(Fächeranerkennung!$E$13=2016,'Module PO2016'!H108,'Module PO2019'!H104)="","",IF(Fächeranerkennung!$E$13=2016,'Module PO2016'!H108,'Module PO2019'!H104)))</f>
        <v/>
      </c>
    </row>
    <row r="107" spans="1:8" x14ac:dyDescent="0.45">
      <c r="A107" s="49" t="str">
        <f>IF(OR(Fächeranerkennung!$C$12="",Fächeranerkennung!$C$11="",Fächeranerkennung!$E$13=""),"Erst PO-Version, Studiengang und Abschluss wählen",IF(IF(AND(Fächeranerkennung!$E$13=2019,Fächeranerkennung!$C$12="Master"),'Module Master PO2019'!A107,IF(AND(Fächeranerkennung!$E$13=2016,Fächeranerkennung!$C$12="Bachelor"),'Module PO2016'!A109,IF(AND(Fächeranerkennung!$E$13=2019,Fächeranerkennung!$C$12="Bachelor"),'Module PO2019'!A105,"")))="","",IF(AND(Fächeranerkennung!$E$13=2019,Fächeranerkennung!$C$12="Master"),'Module Master PO2019'!A107,IF(AND(Fächeranerkennung!$E$13=2016,Fächeranerkennung!$C$12="Bachelor"),'Module PO2016'!A109,IF(AND(Fächeranerkennung!$E$13=2019,Fächeranerkennung!$C$12="Bachelor"),'Module PO2019'!A105,"")))))</f>
        <v/>
      </c>
      <c r="B107" s="49" t="str">
        <f>IF(Fächeranerkennung!$E$13="","Erst PO-Version wählen",IF(IF(Fächeranerkennung!$E$13=2016,'Module PO2016'!B109,'Module PO2019'!B105)="","",IF(Fächeranerkennung!$E$13=2016,'Module PO2016'!B109,'Module PO2019'!B105)))</f>
        <v/>
      </c>
      <c r="C107" s="49" t="str">
        <f>IF(Fächeranerkennung!$E$13="","Erst PO-Version wählen",IF(IF(Fächeranerkennung!$E$13=2016,'Module PO2016'!C109,'Module PO2019'!C105)="","",IF(Fächeranerkennung!$E$13=2016,'Module PO2016'!C109,'Module PO2019'!C105)))</f>
        <v/>
      </c>
      <c r="D107" s="49" t="str">
        <f>IF(Fächeranerkennung!$E$13="","Erst PO-Version wählen",IF(IF(Fächeranerkennung!$E$13=2016,'Module PO2016'!D109,'Module PO2019'!D105)="","",IF(Fächeranerkennung!$E$13=2016,'Module PO2016'!D109,'Module PO2019'!D105)))</f>
        <v/>
      </c>
      <c r="E107" s="49" t="str">
        <f>IF(Fächeranerkennung!$E$13="","Erst PO-Version wählen",IF(IF(Fächeranerkennung!$E$13=2016,'Module PO2016'!E109,'Module PO2019'!E105)="","",IF(Fächeranerkennung!$E$13=2016,'Module PO2016'!E109,'Module PO2019'!E105)))</f>
        <v/>
      </c>
      <c r="F107" s="49" t="str">
        <f>IF(Fächeranerkennung!$E$13="","Erst PO-Version wählen",IF(IF(Fächeranerkennung!$E$13=2016,'Module PO2016'!F109,'Module PO2019'!F105)="","",IF(Fächeranerkennung!$E$13=2016,'Module PO2016'!F109,'Module PO2019'!F105)))</f>
        <v/>
      </c>
      <c r="G107" s="49" t="str">
        <f>IF(Fächeranerkennung!$E$13="","Erst PO-Version wählen",IF(IF(Fächeranerkennung!$E$13=2016,'Module PO2016'!G109,'Module PO2019'!G105)="","",IF(Fächeranerkennung!$E$13=2016,'Module PO2016'!G109,'Module PO2019'!G105)))</f>
        <v/>
      </c>
      <c r="H107" s="49" t="str">
        <f>IF(Fächeranerkennung!$E$13="","Erst PO-Version wählen",IF(IF(Fächeranerkennung!$E$13=2016,'Module PO2016'!H109,'Module PO2019'!H105)="","",IF(Fächeranerkennung!$E$13=2016,'Module PO2016'!H109,'Module PO2019'!H105)))</f>
        <v/>
      </c>
    </row>
    <row r="108" spans="1:8" x14ac:dyDescent="0.45">
      <c r="A108" s="49" t="str">
        <f>IF(OR(Fächeranerkennung!$C$12="",Fächeranerkennung!$C$11="",Fächeranerkennung!$E$13=""),"Erst PO-Version, Studiengang und Abschluss wählen",IF(IF(AND(Fächeranerkennung!$E$13=2019,Fächeranerkennung!$C$12="Master"),'Module Master PO2019'!A108,IF(AND(Fächeranerkennung!$E$13=2016,Fächeranerkennung!$C$12="Bachelor"),'Module PO2016'!A110,IF(AND(Fächeranerkennung!$E$13=2019,Fächeranerkennung!$C$12="Bachelor"),'Module PO2019'!A106,"")))="","",IF(AND(Fächeranerkennung!$E$13=2019,Fächeranerkennung!$C$12="Master"),'Module Master PO2019'!A108,IF(AND(Fächeranerkennung!$E$13=2016,Fächeranerkennung!$C$12="Bachelor"),'Module PO2016'!A110,IF(AND(Fächeranerkennung!$E$13=2019,Fächeranerkennung!$C$12="Bachelor"),'Module PO2019'!A106,"")))))</f>
        <v/>
      </c>
      <c r="B108" s="49" t="str">
        <f>IF(Fächeranerkennung!$E$13="","Erst PO-Version wählen",IF(IF(Fächeranerkennung!$E$13=2016,'Module PO2016'!B110,'Module PO2019'!B106)="","",IF(Fächeranerkennung!$E$13=2016,'Module PO2016'!B110,'Module PO2019'!B106)))</f>
        <v/>
      </c>
      <c r="C108" s="49" t="str">
        <f>IF(Fächeranerkennung!$E$13="","Erst PO-Version wählen",IF(IF(Fächeranerkennung!$E$13=2016,'Module PO2016'!C110,'Module PO2019'!C106)="","",IF(Fächeranerkennung!$E$13=2016,'Module PO2016'!C110,'Module PO2019'!C106)))</f>
        <v/>
      </c>
      <c r="D108" s="49" t="str">
        <f>IF(Fächeranerkennung!$E$13="","Erst PO-Version wählen",IF(IF(Fächeranerkennung!$E$13=2016,'Module PO2016'!D110,'Module PO2019'!D106)="","",IF(Fächeranerkennung!$E$13=2016,'Module PO2016'!D110,'Module PO2019'!D106)))</f>
        <v/>
      </c>
      <c r="E108" s="49" t="str">
        <f>IF(Fächeranerkennung!$E$13="","Erst PO-Version wählen",IF(IF(Fächeranerkennung!$E$13=2016,'Module PO2016'!E110,'Module PO2019'!E106)="","",IF(Fächeranerkennung!$E$13=2016,'Module PO2016'!E110,'Module PO2019'!E106)))</f>
        <v/>
      </c>
      <c r="F108" s="49" t="str">
        <f>IF(Fächeranerkennung!$E$13="","Erst PO-Version wählen",IF(IF(Fächeranerkennung!$E$13=2016,'Module PO2016'!F110,'Module PO2019'!F106)="","",IF(Fächeranerkennung!$E$13=2016,'Module PO2016'!F110,'Module PO2019'!F106)))</f>
        <v/>
      </c>
      <c r="G108" s="49" t="str">
        <f>IF(Fächeranerkennung!$E$13="","Erst PO-Version wählen",IF(IF(Fächeranerkennung!$E$13=2016,'Module PO2016'!G110,'Module PO2019'!G106)="","",IF(Fächeranerkennung!$E$13=2016,'Module PO2016'!G110,'Module PO2019'!G106)))</f>
        <v/>
      </c>
      <c r="H108" s="49" t="str">
        <f>IF(Fächeranerkennung!$E$13="","Erst PO-Version wählen",IF(IF(Fächeranerkennung!$E$13=2016,'Module PO2016'!H110,'Module PO2019'!H106)="","",IF(Fächeranerkennung!$E$13=2016,'Module PO2016'!H110,'Module PO2019'!H106)))</f>
        <v/>
      </c>
    </row>
    <row r="109" spans="1:8" x14ac:dyDescent="0.45">
      <c r="A109" s="49" t="str">
        <f>IF(OR(Fächeranerkennung!$C$12="",Fächeranerkennung!$C$11="",Fächeranerkennung!$E$13=""),"Erst PO-Version, Studiengang und Abschluss wählen",IF(IF(AND(Fächeranerkennung!$E$13=2019,Fächeranerkennung!$C$12="Master"),'Module Master PO2019'!A109,IF(AND(Fächeranerkennung!$E$13=2016,Fächeranerkennung!$C$12="Bachelor"),'Module PO2016'!A111,IF(AND(Fächeranerkennung!$E$13=2019,Fächeranerkennung!$C$12="Bachelor"),'Module PO2019'!A107,"")))="","",IF(AND(Fächeranerkennung!$E$13=2019,Fächeranerkennung!$C$12="Master"),'Module Master PO2019'!A109,IF(AND(Fächeranerkennung!$E$13=2016,Fächeranerkennung!$C$12="Bachelor"),'Module PO2016'!A111,IF(AND(Fächeranerkennung!$E$13=2019,Fächeranerkennung!$C$12="Bachelor"),'Module PO2019'!A107,"")))))</f>
        <v/>
      </c>
      <c r="B109" s="49" t="str">
        <f>IF(Fächeranerkennung!$E$13="","Erst PO-Version wählen",IF(IF(Fächeranerkennung!$E$13=2016,'Module PO2016'!B111,'Module PO2019'!B107)="","",IF(Fächeranerkennung!$E$13=2016,'Module PO2016'!B111,'Module PO2019'!B107)))</f>
        <v/>
      </c>
      <c r="C109" s="49" t="str">
        <f>IF(Fächeranerkennung!$E$13="","Erst PO-Version wählen",IF(IF(Fächeranerkennung!$E$13=2016,'Module PO2016'!C111,'Module PO2019'!C107)="","",IF(Fächeranerkennung!$E$13=2016,'Module PO2016'!C111,'Module PO2019'!C107)))</f>
        <v/>
      </c>
      <c r="D109" s="49" t="str">
        <f>IF(Fächeranerkennung!$E$13="","Erst PO-Version wählen",IF(IF(Fächeranerkennung!$E$13=2016,'Module PO2016'!D111,'Module PO2019'!D107)="","",IF(Fächeranerkennung!$E$13=2016,'Module PO2016'!D111,'Module PO2019'!D107)))</f>
        <v/>
      </c>
      <c r="E109" s="49" t="str">
        <f>IF(Fächeranerkennung!$E$13="","Erst PO-Version wählen",IF(IF(Fächeranerkennung!$E$13=2016,'Module PO2016'!E111,'Module PO2019'!E107)="","",IF(Fächeranerkennung!$E$13=2016,'Module PO2016'!E111,'Module PO2019'!E107)))</f>
        <v/>
      </c>
      <c r="F109" s="49" t="str">
        <f>IF(Fächeranerkennung!$E$13="","Erst PO-Version wählen",IF(IF(Fächeranerkennung!$E$13=2016,'Module PO2016'!F111,'Module PO2019'!F107)="","",IF(Fächeranerkennung!$E$13=2016,'Module PO2016'!F111,'Module PO2019'!F107)))</f>
        <v/>
      </c>
      <c r="G109" s="49" t="str">
        <f>IF(Fächeranerkennung!$E$13="","Erst PO-Version wählen",IF(IF(Fächeranerkennung!$E$13=2016,'Module PO2016'!G111,'Module PO2019'!G107)="","",IF(Fächeranerkennung!$E$13=2016,'Module PO2016'!G111,'Module PO2019'!G107)))</f>
        <v/>
      </c>
      <c r="H109" s="49" t="str">
        <f>IF(Fächeranerkennung!$E$13="","Erst PO-Version wählen",IF(IF(Fächeranerkennung!$E$13=2016,'Module PO2016'!H111,'Module PO2019'!H107)="","",IF(Fächeranerkennung!$E$13=2016,'Module PO2016'!H111,'Module PO2019'!H107)))</f>
        <v/>
      </c>
    </row>
    <row r="110" spans="1:8" x14ac:dyDescent="0.45">
      <c r="A110" s="49" t="str">
        <f>IF(OR(Fächeranerkennung!$C$12="",Fächeranerkennung!$C$11="",Fächeranerkennung!$E$13=""),"Erst PO-Version, Studiengang und Abschluss wählen",IF(IF(AND(Fächeranerkennung!$E$13=2019,Fächeranerkennung!$C$12="Master"),'Module Master PO2019'!A110,IF(AND(Fächeranerkennung!$E$13=2016,Fächeranerkennung!$C$12="Bachelor"),'Module PO2016'!A112,IF(AND(Fächeranerkennung!$E$13=2019,Fächeranerkennung!$C$12="Bachelor"),'Module PO2019'!A108,"")))="","",IF(AND(Fächeranerkennung!$E$13=2019,Fächeranerkennung!$C$12="Master"),'Module Master PO2019'!A110,IF(AND(Fächeranerkennung!$E$13=2016,Fächeranerkennung!$C$12="Bachelor"),'Module PO2016'!A112,IF(AND(Fächeranerkennung!$E$13=2019,Fächeranerkennung!$C$12="Bachelor"),'Module PO2019'!A108,"")))))</f>
        <v/>
      </c>
      <c r="B110" s="49" t="str">
        <f>IF(Fächeranerkennung!$E$13="","Erst PO-Version wählen",IF(IF(Fächeranerkennung!$E$13=2016,'Module PO2016'!B112,'Module PO2019'!B108)="","",IF(Fächeranerkennung!$E$13=2016,'Module PO2016'!B112,'Module PO2019'!B108)))</f>
        <v/>
      </c>
      <c r="C110" s="49" t="str">
        <f>IF(Fächeranerkennung!$E$13="","Erst PO-Version wählen",IF(IF(Fächeranerkennung!$E$13=2016,'Module PO2016'!C112,'Module PO2019'!C108)="","",IF(Fächeranerkennung!$E$13=2016,'Module PO2016'!C112,'Module PO2019'!C108)))</f>
        <v/>
      </c>
      <c r="D110" s="49" t="str">
        <f>IF(Fächeranerkennung!$E$13="","Erst PO-Version wählen",IF(IF(Fächeranerkennung!$E$13=2016,'Module PO2016'!D112,'Module PO2019'!D108)="","",IF(Fächeranerkennung!$E$13=2016,'Module PO2016'!D112,'Module PO2019'!D108)))</f>
        <v/>
      </c>
      <c r="E110" s="49" t="str">
        <f>IF(Fächeranerkennung!$E$13="","Erst PO-Version wählen",IF(IF(Fächeranerkennung!$E$13=2016,'Module PO2016'!E112,'Module PO2019'!E108)="","",IF(Fächeranerkennung!$E$13=2016,'Module PO2016'!E112,'Module PO2019'!E108)))</f>
        <v/>
      </c>
      <c r="F110" s="49" t="str">
        <f>IF(Fächeranerkennung!$E$13="","Erst PO-Version wählen",IF(IF(Fächeranerkennung!$E$13=2016,'Module PO2016'!F112,'Module PO2019'!F108)="","",IF(Fächeranerkennung!$E$13=2016,'Module PO2016'!F112,'Module PO2019'!F108)))</f>
        <v/>
      </c>
      <c r="G110" s="49" t="str">
        <f>IF(Fächeranerkennung!$E$13="","Erst PO-Version wählen",IF(IF(Fächeranerkennung!$E$13=2016,'Module PO2016'!G112,'Module PO2019'!G108)="","",IF(Fächeranerkennung!$E$13=2016,'Module PO2016'!G112,'Module PO2019'!G108)))</f>
        <v/>
      </c>
      <c r="H110" s="49" t="str">
        <f>IF(Fächeranerkennung!$E$13="","Erst PO-Version wählen",IF(IF(Fächeranerkennung!$E$13=2016,'Module PO2016'!H112,'Module PO2019'!H108)="","",IF(Fächeranerkennung!$E$13=2016,'Module PO2016'!H112,'Module PO2019'!H108)))</f>
        <v/>
      </c>
    </row>
    <row r="111" spans="1:8" x14ac:dyDescent="0.45">
      <c r="A111" s="49" t="str">
        <f>IF(OR(Fächeranerkennung!$C$12="",Fächeranerkennung!$C$11="",Fächeranerkennung!$E$13=""),"Erst PO-Version, Studiengang und Abschluss wählen",IF(IF(AND(Fächeranerkennung!$E$13=2019,Fächeranerkennung!$C$12="Master"),'Module Master PO2019'!A111,IF(AND(Fächeranerkennung!$E$13=2016,Fächeranerkennung!$C$12="Bachelor"),'Module PO2016'!A113,IF(AND(Fächeranerkennung!$E$13=2019,Fächeranerkennung!$C$12="Bachelor"),'Module PO2019'!A109,"")))="","",IF(AND(Fächeranerkennung!$E$13=2019,Fächeranerkennung!$C$12="Master"),'Module Master PO2019'!A111,IF(AND(Fächeranerkennung!$E$13=2016,Fächeranerkennung!$C$12="Bachelor"),'Module PO2016'!A113,IF(AND(Fächeranerkennung!$E$13=2019,Fächeranerkennung!$C$12="Bachelor"),'Module PO2019'!A109,"")))))</f>
        <v/>
      </c>
      <c r="B111" s="49" t="str">
        <f>IF(Fächeranerkennung!$E$13="","Erst PO-Version wählen",IF(IF(Fächeranerkennung!$E$13=2016,'Module PO2016'!B113,'Module PO2019'!B109)="","",IF(Fächeranerkennung!$E$13=2016,'Module PO2016'!B113,'Module PO2019'!B109)))</f>
        <v/>
      </c>
      <c r="C111" s="49" t="str">
        <f>IF(Fächeranerkennung!$E$13="","Erst PO-Version wählen",IF(IF(Fächeranerkennung!$E$13=2016,'Module PO2016'!C113,'Module PO2019'!C109)="","",IF(Fächeranerkennung!$E$13=2016,'Module PO2016'!C113,'Module PO2019'!C109)))</f>
        <v/>
      </c>
      <c r="D111" s="49" t="str">
        <f>IF(Fächeranerkennung!$E$13="","Erst PO-Version wählen",IF(IF(Fächeranerkennung!$E$13=2016,'Module PO2016'!D113,'Module PO2019'!D109)="","",IF(Fächeranerkennung!$E$13=2016,'Module PO2016'!D113,'Module PO2019'!D109)))</f>
        <v/>
      </c>
      <c r="E111" s="49" t="str">
        <f>IF(Fächeranerkennung!$E$13="","Erst PO-Version wählen",IF(IF(Fächeranerkennung!$E$13=2016,'Module PO2016'!E113,'Module PO2019'!E109)="","",IF(Fächeranerkennung!$E$13=2016,'Module PO2016'!E113,'Module PO2019'!E109)))</f>
        <v/>
      </c>
      <c r="F111" s="49" t="str">
        <f>IF(Fächeranerkennung!$E$13="","Erst PO-Version wählen",IF(IF(Fächeranerkennung!$E$13=2016,'Module PO2016'!F113,'Module PO2019'!F109)="","",IF(Fächeranerkennung!$E$13=2016,'Module PO2016'!F113,'Module PO2019'!F109)))</f>
        <v/>
      </c>
      <c r="G111" s="49" t="str">
        <f>IF(Fächeranerkennung!$E$13="","Erst PO-Version wählen",IF(IF(Fächeranerkennung!$E$13=2016,'Module PO2016'!G113,'Module PO2019'!G109)="","",IF(Fächeranerkennung!$E$13=2016,'Module PO2016'!G113,'Module PO2019'!G109)))</f>
        <v/>
      </c>
      <c r="H111" s="49" t="str">
        <f>IF(Fächeranerkennung!$E$13="","Erst PO-Version wählen",IF(IF(Fächeranerkennung!$E$13=2016,'Module PO2016'!H113,'Module PO2019'!H109)="","",IF(Fächeranerkennung!$E$13=2016,'Module PO2016'!H113,'Module PO2019'!H109)))</f>
        <v/>
      </c>
    </row>
    <row r="112" spans="1:8" x14ac:dyDescent="0.45">
      <c r="A112" s="49" t="str">
        <f>IF(OR(Fächeranerkennung!$C$12="",Fächeranerkennung!$C$11="",Fächeranerkennung!$E$13=""),"Erst PO-Version, Studiengang und Abschluss wählen",IF(IF(AND(Fächeranerkennung!$E$13=2019,Fächeranerkennung!$C$12="Master"),'Module Master PO2019'!A112,IF(AND(Fächeranerkennung!$E$13=2016,Fächeranerkennung!$C$12="Bachelor"),'Module PO2016'!A114,IF(AND(Fächeranerkennung!$E$13=2019,Fächeranerkennung!$C$12="Bachelor"),'Module PO2019'!A110,"")))="","",IF(AND(Fächeranerkennung!$E$13=2019,Fächeranerkennung!$C$12="Master"),'Module Master PO2019'!A112,IF(AND(Fächeranerkennung!$E$13=2016,Fächeranerkennung!$C$12="Bachelor"),'Module PO2016'!A114,IF(AND(Fächeranerkennung!$E$13=2019,Fächeranerkennung!$C$12="Bachelor"),'Module PO2019'!A110,"")))))</f>
        <v/>
      </c>
      <c r="B112" s="49" t="str">
        <f>IF(Fächeranerkennung!$E$13="","Erst PO-Version wählen",IF(IF(Fächeranerkennung!$E$13=2016,'Module PO2016'!B114,'Module PO2019'!B110)="","",IF(Fächeranerkennung!$E$13=2016,'Module PO2016'!B114,'Module PO2019'!B110)))</f>
        <v/>
      </c>
      <c r="C112" s="49" t="str">
        <f>IF(Fächeranerkennung!$E$13="","Erst PO-Version wählen",IF(IF(Fächeranerkennung!$E$13=2016,'Module PO2016'!C114,'Module PO2019'!C110)="","",IF(Fächeranerkennung!$E$13=2016,'Module PO2016'!C114,'Module PO2019'!C110)))</f>
        <v/>
      </c>
      <c r="D112" s="49" t="str">
        <f>IF(Fächeranerkennung!$E$13="","Erst PO-Version wählen",IF(IF(Fächeranerkennung!$E$13=2016,'Module PO2016'!D114,'Module PO2019'!D110)="","",IF(Fächeranerkennung!$E$13=2016,'Module PO2016'!D114,'Module PO2019'!D110)))</f>
        <v/>
      </c>
      <c r="E112" s="49" t="str">
        <f>IF(Fächeranerkennung!$E$13="","Erst PO-Version wählen",IF(IF(Fächeranerkennung!$E$13=2016,'Module PO2016'!E114,'Module PO2019'!E110)="","",IF(Fächeranerkennung!$E$13=2016,'Module PO2016'!E114,'Module PO2019'!E110)))</f>
        <v/>
      </c>
      <c r="F112" s="49" t="str">
        <f>IF(Fächeranerkennung!$E$13="","Erst PO-Version wählen",IF(IF(Fächeranerkennung!$E$13=2016,'Module PO2016'!F114,'Module PO2019'!F110)="","",IF(Fächeranerkennung!$E$13=2016,'Module PO2016'!F114,'Module PO2019'!F110)))</f>
        <v/>
      </c>
      <c r="G112" s="49" t="str">
        <f>IF(Fächeranerkennung!$E$13="","Erst PO-Version wählen",IF(IF(Fächeranerkennung!$E$13=2016,'Module PO2016'!G114,'Module PO2019'!G110)="","",IF(Fächeranerkennung!$E$13=2016,'Module PO2016'!G114,'Module PO2019'!G110)))</f>
        <v/>
      </c>
      <c r="H112" s="49" t="str">
        <f>IF(Fächeranerkennung!$E$13="","Erst PO-Version wählen",IF(IF(Fächeranerkennung!$E$13=2016,'Module PO2016'!H114,'Module PO2019'!H110)="","",IF(Fächeranerkennung!$E$13=2016,'Module PO2016'!H114,'Module PO2019'!H110)))</f>
        <v/>
      </c>
    </row>
    <row r="113" spans="1:8" x14ac:dyDescent="0.45">
      <c r="A113" s="49" t="str">
        <f>IF(OR(Fächeranerkennung!$C$12="",Fächeranerkennung!$C$11="",Fächeranerkennung!$E$13=""),"Erst PO-Version, Studiengang und Abschluss wählen",IF(IF(AND(Fächeranerkennung!$E$13=2019,Fächeranerkennung!$C$12="Master"),'Module Master PO2019'!A113,IF(AND(Fächeranerkennung!$E$13=2016,Fächeranerkennung!$C$12="Bachelor"),'Module PO2016'!A115,IF(AND(Fächeranerkennung!$E$13=2019,Fächeranerkennung!$C$12="Bachelor"),'Module PO2019'!A111,"")))="","",IF(AND(Fächeranerkennung!$E$13=2019,Fächeranerkennung!$C$12="Master"),'Module Master PO2019'!A113,IF(AND(Fächeranerkennung!$E$13=2016,Fächeranerkennung!$C$12="Bachelor"),'Module PO2016'!A115,IF(AND(Fächeranerkennung!$E$13=2019,Fächeranerkennung!$C$12="Bachelor"),'Module PO2019'!A111,"")))))</f>
        <v/>
      </c>
      <c r="B113" s="49" t="str">
        <f>IF(Fächeranerkennung!$E$13="","Erst PO-Version wählen",IF(IF(Fächeranerkennung!$E$13=2016,'Module PO2016'!B115,'Module PO2019'!B111)="","",IF(Fächeranerkennung!$E$13=2016,'Module PO2016'!B115,'Module PO2019'!B111)))</f>
        <v/>
      </c>
      <c r="C113" s="49" t="str">
        <f>IF(Fächeranerkennung!$E$13="","Erst PO-Version wählen",IF(IF(Fächeranerkennung!$E$13=2016,'Module PO2016'!C115,'Module PO2019'!C111)="","",IF(Fächeranerkennung!$E$13=2016,'Module PO2016'!C115,'Module PO2019'!C111)))</f>
        <v/>
      </c>
      <c r="D113" s="49" t="str">
        <f>IF(Fächeranerkennung!$E$13="","Erst PO-Version wählen",IF(IF(Fächeranerkennung!$E$13=2016,'Module PO2016'!D115,'Module PO2019'!D111)="","",IF(Fächeranerkennung!$E$13=2016,'Module PO2016'!D115,'Module PO2019'!D111)))</f>
        <v/>
      </c>
      <c r="E113" s="49" t="str">
        <f>IF(Fächeranerkennung!$E$13="","Erst PO-Version wählen",IF(IF(Fächeranerkennung!$E$13=2016,'Module PO2016'!E115,'Module PO2019'!E111)="","",IF(Fächeranerkennung!$E$13=2016,'Module PO2016'!E115,'Module PO2019'!E111)))</f>
        <v/>
      </c>
      <c r="F113" s="49" t="str">
        <f>IF(Fächeranerkennung!$E$13="","Erst PO-Version wählen",IF(IF(Fächeranerkennung!$E$13=2016,'Module PO2016'!F115,'Module PO2019'!F111)="","",IF(Fächeranerkennung!$E$13=2016,'Module PO2016'!F115,'Module PO2019'!F111)))</f>
        <v/>
      </c>
      <c r="G113" s="49" t="str">
        <f>IF(Fächeranerkennung!$E$13="","Erst PO-Version wählen",IF(IF(Fächeranerkennung!$E$13=2016,'Module PO2016'!G115,'Module PO2019'!G111)="","",IF(Fächeranerkennung!$E$13=2016,'Module PO2016'!G115,'Module PO2019'!G111)))</f>
        <v/>
      </c>
      <c r="H113" s="49" t="str">
        <f>IF(Fächeranerkennung!$E$13="","Erst PO-Version wählen",IF(IF(Fächeranerkennung!$E$13=2016,'Module PO2016'!H115,'Module PO2019'!H111)="","",IF(Fächeranerkennung!$E$13=2016,'Module PO2016'!H115,'Module PO2019'!H111)))</f>
        <v/>
      </c>
    </row>
    <row r="114" spans="1:8" x14ac:dyDescent="0.45">
      <c r="A114" s="49" t="str">
        <f>IF(OR(Fächeranerkennung!$C$12="",Fächeranerkennung!$C$11="",Fächeranerkennung!$E$13=""),"Erst PO-Version, Studiengang und Abschluss wählen",IF(IF(AND(Fächeranerkennung!$E$13=2019,Fächeranerkennung!$C$12="Master"),'Module Master PO2019'!A114,IF(AND(Fächeranerkennung!$E$13=2016,Fächeranerkennung!$C$12="Bachelor"),'Module PO2016'!A116,IF(AND(Fächeranerkennung!$E$13=2019,Fächeranerkennung!$C$12="Bachelor"),'Module PO2019'!A112,"")))="","",IF(AND(Fächeranerkennung!$E$13=2019,Fächeranerkennung!$C$12="Master"),'Module Master PO2019'!A114,IF(AND(Fächeranerkennung!$E$13=2016,Fächeranerkennung!$C$12="Bachelor"),'Module PO2016'!A116,IF(AND(Fächeranerkennung!$E$13=2019,Fächeranerkennung!$C$12="Bachelor"),'Module PO2019'!A112,"")))))</f>
        <v/>
      </c>
      <c r="B114" s="49" t="str">
        <f>IF(Fächeranerkennung!$E$13="","Erst PO-Version wählen",IF(IF(Fächeranerkennung!$E$13=2016,'Module PO2016'!B116,'Module PO2019'!B112)="","",IF(Fächeranerkennung!$E$13=2016,'Module PO2016'!B116,'Module PO2019'!B112)))</f>
        <v/>
      </c>
      <c r="C114" s="49" t="str">
        <f>IF(Fächeranerkennung!$E$13="","Erst PO-Version wählen",IF(IF(Fächeranerkennung!$E$13=2016,'Module PO2016'!C116,'Module PO2019'!C112)="","",IF(Fächeranerkennung!$E$13=2016,'Module PO2016'!C116,'Module PO2019'!C112)))</f>
        <v/>
      </c>
      <c r="D114" s="49" t="str">
        <f>IF(Fächeranerkennung!$E$13="","Erst PO-Version wählen",IF(IF(Fächeranerkennung!$E$13=2016,'Module PO2016'!D116,'Module PO2019'!D112)="","",IF(Fächeranerkennung!$E$13=2016,'Module PO2016'!D116,'Module PO2019'!D112)))</f>
        <v/>
      </c>
      <c r="E114" s="49" t="str">
        <f>IF(Fächeranerkennung!$E$13="","Erst PO-Version wählen",IF(IF(Fächeranerkennung!$E$13=2016,'Module PO2016'!E116,'Module PO2019'!E112)="","",IF(Fächeranerkennung!$E$13=2016,'Module PO2016'!E116,'Module PO2019'!E112)))</f>
        <v/>
      </c>
      <c r="F114" s="49" t="str">
        <f>IF(Fächeranerkennung!$E$13="","Erst PO-Version wählen",IF(IF(Fächeranerkennung!$E$13=2016,'Module PO2016'!F116,'Module PO2019'!F112)="","",IF(Fächeranerkennung!$E$13=2016,'Module PO2016'!F116,'Module PO2019'!F112)))</f>
        <v/>
      </c>
      <c r="G114" s="49" t="str">
        <f>IF(Fächeranerkennung!$E$13="","Erst PO-Version wählen",IF(IF(Fächeranerkennung!$E$13=2016,'Module PO2016'!G116,'Module PO2019'!G112)="","",IF(Fächeranerkennung!$E$13=2016,'Module PO2016'!G116,'Module PO2019'!G112)))</f>
        <v/>
      </c>
      <c r="H114" s="49" t="str">
        <f>IF(Fächeranerkennung!$E$13="","Erst PO-Version wählen",IF(IF(Fächeranerkennung!$E$13=2016,'Module PO2016'!H116,'Module PO2019'!H112)="","",IF(Fächeranerkennung!$E$13=2016,'Module PO2016'!H116,'Module PO2019'!H112)))</f>
        <v/>
      </c>
    </row>
    <row r="115" spans="1:8" x14ac:dyDescent="0.45">
      <c r="A115" s="49" t="str">
        <f>IF(OR(Fächeranerkennung!$C$12="",Fächeranerkennung!$C$11="",Fächeranerkennung!$E$13=""),"Erst PO-Version, Studiengang und Abschluss wählen",IF(IF(AND(Fächeranerkennung!$E$13=2019,Fächeranerkennung!$C$12="Master"),'Module Master PO2019'!A115,IF(AND(Fächeranerkennung!$E$13=2016,Fächeranerkennung!$C$12="Bachelor"),'Module PO2016'!A117,IF(AND(Fächeranerkennung!$E$13=2019,Fächeranerkennung!$C$12="Bachelor"),'Module PO2019'!A113,"")))="","",IF(AND(Fächeranerkennung!$E$13=2019,Fächeranerkennung!$C$12="Master"),'Module Master PO2019'!A115,IF(AND(Fächeranerkennung!$E$13=2016,Fächeranerkennung!$C$12="Bachelor"),'Module PO2016'!A117,IF(AND(Fächeranerkennung!$E$13=2019,Fächeranerkennung!$C$12="Bachelor"),'Module PO2019'!A113,"")))))</f>
        <v/>
      </c>
      <c r="B115" s="49" t="str">
        <f>IF(Fächeranerkennung!$E$13="","Erst PO-Version wählen",IF(IF(Fächeranerkennung!$E$13=2016,'Module PO2016'!B117,'Module PO2019'!B113)="","",IF(Fächeranerkennung!$E$13=2016,'Module PO2016'!B117,'Module PO2019'!B113)))</f>
        <v/>
      </c>
      <c r="C115" s="49" t="str">
        <f>IF(Fächeranerkennung!$E$13="","Erst PO-Version wählen",IF(IF(Fächeranerkennung!$E$13=2016,'Module PO2016'!C117,'Module PO2019'!C113)="","",IF(Fächeranerkennung!$E$13=2016,'Module PO2016'!C117,'Module PO2019'!C113)))</f>
        <v/>
      </c>
      <c r="D115" s="49" t="str">
        <f>IF(Fächeranerkennung!$E$13="","Erst PO-Version wählen",IF(IF(Fächeranerkennung!$E$13=2016,'Module PO2016'!D117,'Module PO2019'!D113)="","",IF(Fächeranerkennung!$E$13=2016,'Module PO2016'!D117,'Module PO2019'!D113)))</f>
        <v/>
      </c>
      <c r="E115" s="49" t="str">
        <f>IF(Fächeranerkennung!$E$13="","Erst PO-Version wählen",IF(IF(Fächeranerkennung!$E$13=2016,'Module PO2016'!E117,'Module PO2019'!E113)="","",IF(Fächeranerkennung!$E$13=2016,'Module PO2016'!E117,'Module PO2019'!E113)))</f>
        <v/>
      </c>
      <c r="F115" s="49" t="str">
        <f>IF(Fächeranerkennung!$E$13="","Erst PO-Version wählen",IF(IF(Fächeranerkennung!$E$13=2016,'Module PO2016'!F117,'Module PO2019'!F113)="","",IF(Fächeranerkennung!$E$13=2016,'Module PO2016'!F117,'Module PO2019'!F113)))</f>
        <v/>
      </c>
      <c r="G115" s="49" t="str">
        <f>IF(Fächeranerkennung!$E$13="","Erst PO-Version wählen",IF(IF(Fächeranerkennung!$E$13=2016,'Module PO2016'!G117,'Module PO2019'!G113)="","",IF(Fächeranerkennung!$E$13=2016,'Module PO2016'!G117,'Module PO2019'!G113)))</f>
        <v/>
      </c>
      <c r="H115" s="49" t="str">
        <f>IF(Fächeranerkennung!$E$13="","Erst PO-Version wählen",IF(IF(Fächeranerkennung!$E$13=2016,'Module PO2016'!H117,'Module PO2019'!H113)="","",IF(Fächeranerkennung!$E$13=2016,'Module PO2016'!H117,'Module PO2019'!H113)))</f>
        <v/>
      </c>
    </row>
    <row r="116" spans="1:8" x14ac:dyDescent="0.45">
      <c r="A116" s="49" t="str">
        <f>IF(OR(Fächeranerkennung!$C$12="",Fächeranerkennung!$C$11="",Fächeranerkennung!$E$13=""),"Erst PO-Version, Studiengang und Abschluss wählen",IF(IF(AND(Fächeranerkennung!$E$13=2019,Fächeranerkennung!$C$12="Master"),'Module Master PO2019'!A116,IF(AND(Fächeranerkennung!$E$13=2016,Fächeranerkennung!$C$12="Bachelor"),'Module PO2016'!A118,IF(AND(Fächeranerkennung!$E$13=2019,Fächeranerkennung!$C$12="Bachelor"),'Module PO2019'!A114,"")))="","",IF(AND(Fächeranerkennung!$E$13=2019,Fächeranerkennung!$C$12="Master"),'Module Master PO2019'!A116,IF(AND(Fächeranerkennung!$E$13=2016,Fächeranerkennung!$C$12="Bachelor"),'Module PO2016'!A118,IF(AND(Fächeranerkennung!$E$13=2019,Fächeranerkennung!$C$12="Bachelor"),'Module PO2019'!A114,"")))))</f>
        <v/>
      </c>
      <c r="B116" s="49" t="str">
        <f>IF(Fächeranerkennung!$E$13="","Erst PO-Version wählen",IF(IF(Fächeranerkennung!$E$13=2016,'Module PO2016'!B118,'Module PO2019'!B114)="","",IF(Fächeranerkennung!$E$13=2016,'Module PO2016'!B118,'Module PO2019'!B114)))</f>
        <v/>
      </c>
      <c r="C116" s="49" t="str">
        <f>IF(Fächeranerkennung!$E$13="","Erst PO-Version wählen",IF(IF(Fächeranerkennung!$E$13=2016,'Module PO2016'!C118,'Module PO2019'!C114)="","",IF(Fächeranerkennung!$E$13=2016,'Module PO2016'!C118,'Module PO2019'!C114)))</f>
        <v/>
      </c>
      <c r="D116" s="49" t="str">
        <f>IF(Fächeranerkennung!$E$13="","Erst PO-Version wählen",IF(IF(Fächeranerkennung!$E$13=2016,'Module PO2016'!D118,'Module PO2019'!D114)="","",IF(Fächeranerkennung!$E$13=2016,'Module PO2016'!D118,'Module PO2019'!D114)))</f>
        <v/>
      </c>
      <c r="E116" s="49" t="str">
        <f>IF(Fächeranerkennung!$E$13="","Erst PO-Version wählen",IF(IF(Fächeranerkennung!$E$13=2016,'Module PO2016'!E118,'Module PO2019'!E114)="","",IF(Fächeranerkennung!$E$13=2016,'Module PO2016'!E118,'Module PO2019'!E114)))</f>
        <v/>
      </c>
      <c r="F116" s="49" t="str">
        <f>IF(Fächeranerkennung!$E$13="","Erst PO-Version wählen",IF(IF(Fächeranerkennung!$E$13=2016,'Module PO2016'!F118,'Module PO2019'!F114)="","",IF(Fächeranerkennung!$E$13=2016,'Module PO2016'!F118,'Module PO2019'!F114)))</f>
        <v/>
      </c>
      <c r="G116" s="49" t="str">
        <f>IF(Fächeranerkennung!$E$13="","Erst PO-Version wählen",IF(IF(Fächeranerkennung!$E$13=2016,'Module PO2016'!G118,'Module PO2019'!G114)="","",IF(Fächeranerkennung!$E$13=2016,'Module PO2016'!G118,'Module PO2019'!G114)))</f>
        <v/>
      </c>
      <c r="H116" s="49" t="str">
        <f>IF(Fächeranerkennung!$E$13="","Erst PO-Version wählen",IF(IF(Fächeranerkennung!$E$13=2016,'Module PO2016'!H118,'Module PO2019'!H114)="","",IF(Fächeranerkennung!$E$13=2016,'Module PO2016'!H118,'Module PO2019'!H114)))</f>
        <v/>
      </c>
    </row>
    <row r="117" spans="1:8" x14ac:dyDescent="0.45">
      <c r="A117" s="49" t="str">
        <f>IF(OR(Fächeranerkennung!$C$12="",Fächeranerkennung!$C$11="",Fächeranerkennung!$E$13=""),"Erst PO-Version, Studiengang und Abschluss wählen",IF(IF(AND(Fächeranerkennung!$E$13=2019,Fächeranerkennung!$C$12="Master"),'Module Master PO2019'!A117,IF(AND(Fächeranerkennung!$E$13=2016,Fächeranerkennung!$C$12="Bachelor"),'Module PO2016'!A119,IF(AND(Fächeranerkennung!$E$13=2019,Fächeranerkennung!$C$12="Bachelor"),'Module PO2019'!A115,"")))="","",IF(AND(Fächeranerkennung!$E$13=2019,Fächeranerkennung!$C$12="Master"),'Module Master PO2019'!A117,IF(AND(Fächeranerkennung!$E$13=2016,Fächeranerkennung!$C$12="Bachelor"),'Module PO2016'!A119,IF(AND(Fächeranerkennung!$E$13=2019,Fächeranerkennung!$C$12="Bachelor"),'Module PO2019'!A115,"")))))</f>
        <v/>
      </c>
      <c r="B117" s="49" t="str">
        <f>IF(Fächeranerkennung!$E$13="","Erst PO-Version wählen",IF(IF(Fächeranerkennung!$E$13=2016,'Module PO2016'!B119,'Module PO2019'!B115)="","",IF(Fächeranerkennung!$E$13=2016,'Module PO2016'!B119,'Module PO2019'!B115)))</f>
        <v/>
      </c>
      <c r="C117" s="49" t="str">
        <f>IF(Fächeranerkennung!$E$13="","Erst PO-Version wählen",IF(IF(Fächeranerkennung!$E$13=2016,'Module PO2016'!C119,'Module PO2019'!C115)="","",IF(Fächeranerkennung!$E$13=2016,'Module PO2016'!C119,'Module PO2019'!C115)))</f>
        <v/>
      </c>
      <c r="D117" s="49" t="str">
        <f>IF(Fächeranerkennung!$E$13="","Erst PO-Version wählen",IF(IF(Fächeranerkennung!$E$13=2016,'Module PO2016'!D119,'Module PO2019'!D115)="","",IF(Fächeranerkennung!$E$13=2016,'Module PO2016'!D119,'Module PO2019'!D115)))</f>
        <v/>
      </c>
      <c r="E117" s="49" t="str">
        <f>IF(Fächeranerkennung!$E$13="","Erst PO-Version wählen",IF(IF(Fächeranerkennung!$E$13=2016,'Module PO2016'!E119,'Module PO2019'!E115)="","",IF(Fächeranerkennung!$E$13=2016,'Module PO2016'!E119,'Module PO2019'!E115)))</f>
        <v/>
      </c>
      <c r="F117" s="49" t="str">
        <f>IF(Fächeranerkennung!$E$13="","Erst PO-Version wählen",IF(IF(Fächeranerkennung!$E$13=2016,'Module PO2016'!F119,'Module PO2019'!F115)="","",IF(Fächeranerkennung!$E$13=2016,'Module PO2016'!F119,'Module PO2019'!F115)))</f>
        <v/>
      </c>
      <c r="G117" s="49" t="str">
        <f>IF(Fächeranerkennung!$E$13="","Erst PO-Version wählen",IF(IF(Fächeranerkennung!$E$13=2016,'Module PO2016'!G119,'Module PO2019'!G115)="","",IF(Fächeranerkennung!$E$13=2016,'Module PO2016'!G119,'Module PO2019'!G115)))</f>
        <v/>
      </c>
      <c r="H117" s="49" t="str">
        <f>IF(Fächeranerkennung!$E$13="","Erst PO-Version wählen",IF(IF(Fächeranerkennung!$E$13=2016,'Module PO2016'!H119,'Module PO2019'!H115)="","",IF(Fächeranerkennung!$E$13=2016,'Module PO2016'!H119,'Module PO2019'!H115)))</f>
        <v/>
      </c>
    </row>
    <row r="118" spans="1:8" x14ac:dyDescent="0.45">
      <c r="A118" s="49" t="str">
        <f>IF(OR(Fächeranerkennung!$C$12="",Fächeranerkennung!$C$11="",Fächeranerkennung!$E$13=""),"Erst PO-Version, Studiengang und Abschluss wählen",IF(IF(AND(Fächeranerkennung!$E$13=2019,Fächeranerkennung!$C$12="Master"),'Module Master PO2019'!A118,IF(AND(Fächeranerkennung!$E$13=2016,Fächeranerkennung!$C$12="Bachelor"),'Module PO2016'!A120,IF(AND(Fächeranerkennung!$E$13=2019,Fächeranerkennung!$C$12="Bachelor"),'Module PO2019'!A116,"")))="","",IF(AND(Fächeranerkennung!$E$13=2019,Fächeranerkennung!$C$12="Master"),'Module Master PO2019'!A118,IF(AND(Fächeranerkennung!$E$13=2016,Fächeranerkennung!$C$12="Bachelor"),'Module PO2016'!A120,IF(AND(Fächeranerkennung!$E$13=2019,Fächeranerkennung!$C$12="Bachelor"),'Module PO2019'!A116,"")))))</f>
        <v/>
      </c>
      <c r="B118" s="49" t="str">
        <f>IF(Fächeranerkennung!$E$13="","Erst PO-Version wählen",IF(IF(Fächeranerkennung!$E$13=2016,'Module PO2016'!B120,'Module PO2019'!B116)="","",IF(Fächeranerkennung!$E$13=2016,'Module PO2016'!B120,'Module PO2019'!B116)))</f>
        <v/>
      </c>
      <c r="C118" s="49" t="str">
        <f>IF(Fächeranerkennung!$E$13="","Erst PO-Version wählen",IF(IF(Fächeranerkennung!$E$13=2016,'Module PO2016'!C120,'Module PO2019'!C116)="","",IF(Fächeranerkennung!$E$13=2016,'Module PO2016'!C120,'Module PO2019'!C116)))</f>
        <v/>
      </c>
      <c r="D118" s="49" t="str">
        <f>IF(Fächeranerkennung!$E$13="","Erst PO-Version wählen",IF(IF(Fächeranerkennung!$E$13=2016,'Module PO2016'!D120,'Module PO2019'!D116)="","",IF(Fächeranerkennung!$E$13=2016,'Module PO2016'!D120,'Module PO2019'!D116)))</f>
        <v/>
      </c>
      <c r="E118" s="49" t="str">
        <f>IF(Fächeranerkennung!$E$13="","Erst PO-Version wählen",IF(IF(Fächeranerkennung!$E$13=2016,'Module PO2016'!E120,'Module PO2019'!E116)="","",IF(Fächeranerkennung!$E$13=2016,'Module PO2016'!E120,'Module PO2019'!E116)))</f>
        <v/>
      </c>
      <c r="F118" s="49" t="str">
        <f>IF(Fächeranerkennung!$E$13="","Erst PO-Version wählen",IF(IF(Fächeranerkennung!$E$13=2016,'Module PO2016'!F120,'Module PO2019'!F116)="","",IF(Fächeranerkennung!$E$13=2016,'Module PO2016'!F120,'Module PO2019'!F116)))</f>
        <v/>
      </c>
      <c r="G118" s="49" t="str">
        <f>IF(Fächeranerkennung!$E$13="","Erst PO-Version wählen",IF(IF(Fächeranerkennung!$E$13=2016,'Module PO2016'!G120,'Module PO2019'!G116)="","",IF(Fächeranerkennung!$E$13=2016,'Module PO2016'!G120,'Module PO2019'!G116)))</f>
        <v/>
      </c>
      <c r="H118" s="49" t="str">
        <f>IF(Fächeranerkennung!$E$13="","Erst PO-Version wählen",IF(IF(Fächeranerkennung!$E$13=2016,'Module PO2016'!H120,'Module PO2019'!H116)="","",IF(Fächeranerkennung!$E$13=2016,'Module PO2016'!H120,'Module PO2019'!H116)))</f>
        <v/>
      </c>
    </row>
    <row r="119" spans="1:8" x14ac:dyDescent="0.45">
      <c r="A119" s="49" t="str">
        <f>IF(OR(Fächeranerkennung!$C$12="",Fächeranerkennung!$C$11="",Fächeranerkennung!$E$13=""),"Erst PO-Version, Studiengang und Abschluss wählen",IF(IF(AND(Fächeranerkennung!$E$13=2019,Fächeranerkennung!$C$12="Master"),'Module Master PO2019'!A119,IF(AND(Fächeranerkennung!$E$13=2016,Fächeranerkennung!$C$12="Bachelor"),'Module PO2016'!A121,IF(AND(Fächeranerkennung!$E$13=2019,Fächeranerkennung!$C$12="Bachelor"),'Module PO2019'!A117,"")))="","",IF(AND(Fächeranerkennung!$E$13=2019,Fächeranerkennung!$C$12="Master"),'Module Master PO2019'!A119,IF(AND(Fächeranerkennung!$E$13=2016,Fächeranerkennung!$C$12="Bachelor"),'Module PO2016'!A121,IF(AND(Fächeranerkennung!$E$13=2019,Fächeranerkennung!$C$12="Bachelor"),'Module PO2019'!A117,"")))))</f>
        <v/>
      </c>
      <c r="B119" s="49" t="str">
        <f>IF(Fächeranerkennung!$E$13="","Erst PO-Version wählen",IF(IF(Fächeranerkennung!$E$13=2016,'Module PO2016'!B121,'Module PO2019'!B117)="","",IF(Fächeranerkennung!$E$13=2016,'Module PO2016'!B121,'Module PO2019'!B117)))</f>
        <v/>
      </c>
      <c r="C119" s="49" t="str">
        <f>IF(Fächeranerkennung!$E$13="","Erst PO-Version wählen",IF(IF(Fächeranerkennung!$E$13=2016,'Module PO2016'!C121,'Module PO2019'!C117)="","",IF(Fächeranerkennung!$E$13=2016,'Module PO2016'!C121,'Module PO2019'!C117)))</f>
        <v/>
      </c>
      <c r="D119" s="49" t="str">
        <f>IF(Fächeranerkennung!$E$13="","Erst PO-Version wählen",IF(IF(Fächeranerkennung!$E$13=2016,'Module PO2016'!D121,'Module PO2019'!D117)="","",IF(Fächeranerkennung!$E$13=2016,'Module PO2016'!D121,'Module PO2019'!D117)))</f>
        <v/>
      </c>
      <c r="E119" s="49" t="str">
        <f>IF(Fächeranerkennung!$E$13="","Erst PO-Version wählen",IF(IF(Fächeranerkennung!$E$13=2016,'Module PO2016'!E121,'Module PO2019'!E117)="","",IF(Fächeranerkennung!$E$13=2016,'Module PO2016'!E121,'Module PO2019'!E117)))</f>
        <v/>
      </c>
      <c r="F119" s="49" t="str">
        <f>IF(Fächeranerkennung!$E$13="","Erst PO-Version wählen",IF(IF(Fächeranerkennung!$E$13=2016,'Module PO2016'!F121,'Module PO2019'!F117)="","",IF(Fächeranerkennung!$E$13=2016,'Module PO2016'!F121,'Module PO2019'!F117)))</f>
        <v/>
      </c>
      <c r="G119" s="49" t="str">
        <f>IF(Fächeranerkennung!$E$13="","Erst PO-Version wählen",IF(IF(Fächeranerkennung!$E$13=2016,'Module PO2016'!G121,'Module PO2019'!G117)="","",IF(Fächeranerkennung!$E$13=2016,'Module PO2016'!G121,'Module PO2019'!G117)))</f>
        <v/>
      </c>
      <c r="H119" s="49" t="str">
        <f>IF(Fächeranerkennung!$E$13="","Erst PO-Version wählen",IF(IF(Fächeranerkennung!$E$13=2016,'Module PO2016'!H121,'Module PO2019'!H117)="","",IF(Fächeranerkennung!$E$13=2016,'Module PO2016'!H121,'Module PO2019'!H117)))</f>
        <v/>
      </c>
    </row>
    <row r="120" spans="1:8" x14ac:dyDescent="0.45">
      <c r="A120" s="49" t="str">
        <f>IF(OR(Fächeranerkennung!$C$12="",Fächeranerkennung!$C$11="",Fächeranerkennung!$E$13=""),"Erst PO-Version, Studiengang und Abschluss wählen",IF(IF(AND(Fächeranerkennung!$E$13=2019,Fächeranerkennung!$C$12="Master"),'Module Master PO2019'!A120,IF(AND(Fächeranerkennung!$E$13=2016,Fächeranerkennung!$C$12="Bachelor"),'Module PO2016'!A122,IF(AND(Fächeranerkennung!$E$13=2019,Fächeranerkennung!$C$12="Bachelor"),'Module PO2019'!A118,"")))="","",IF(AND(Fächeranerkennung!$E$13=2019,Fächeranerkennung!$C$12="Master"),'Module Master PO2019'!A120,IF(AND(Fächeranerkennung!$E$13=2016,Fächeranerkennung!$C$12="Bachelor"),'Module PO2016'!A122,IF(AND(Fächeranerkennung!$E$13=2019,Fächeranerkennung!$C$12="Bachelor"),'Module PO2019'!A118,"")))))</f>
        <v/>
      </c>
      <c r="B120" s="49" t="str">
        <f>IF(Fächeranerkennung!$E$13="","Erst PO-Version wählen",IF(IF(Fächeranerkennung!$E$13=2016,'Module PO2016'!B122,'Module PO2019'!B118)="","",IF(Fächeranerkennung!$E$13=2016,'Module PO2016'!B122,'Module PO2019'!B118)))</f>
        <v/>
      </c>
      <c r="C120" s="49" t="str">
        <f>IF(Fächeranerkennung!$E$13="","Erst PO-Version wählen",IF(IF(Fächeranerkennung!$E$13=2016,'Module PO2016'!C122,'Module PO2019'!C118)="","",IF(Fächeranerkennung!$E$13=2016,'Module PO2016'!C122,'Module PO2019'!C118)))</f>
        <v/>
      </c>
      <c r="D120" s="49" t="str">
        <f>IF(Fächeranerkennung!$E$13="","Erst PO-Version wählen",IF(IF(Fächeranerkennung!$E$13=2016,'Module PO2016'!D122,'Module PO2019'!D118)="","",IF(Fächeranerkennung!$E$13=2016,'Module PO2016'!D122,'Module PO2019'!D118)))</f>
        <v/>
      </c>
      <c r="E120" s="49" t="str">
        <f>IF(Fächeranerkennung!$E$13="","Erst PO-Version wählen",IF(IF(Fächeranerkennung!$E$13=2016,'Module PO2016'!E122,'Module PO2019'!E118)="","",IF(Fächeranerkennung!$E$13=2016,'Module PO2016'!E122,'Module PO2019'!E118)))</f>
        <v/>
      </c>
      <c r="F120" s="49" t="str">
        <f>IF(Fächeranerkennung!$E$13="","Erst PO-Version wählen",IF(IF(Fächeranerkennung!$E$13=2016,'Module PO2016'!F122,'Module PO2019'!F118)="","",IF(Fächeranerkennung!$E$13=2016,'Module PO2016'!F122,'Module PO2019'!F118)))</f>
        <v/>
      </c>
      <c r="G120" s="49" t="str">
        <f>IF(Fächeranerkennung!$E$13="","Erst PO-Version wählen",IF(IF(Fächeranerkennung!$E$13=2016,'Module PO2016'!G122,'Module PO2019'!G118)="","",IF(Fächeranerkennung!$E$13=2016,'Module PO2016'!G122,'Module PO2019'!G118)))</f>
        <v/>
      </c>
      <c r="H120" s="49" t="str">
        <f>IF(Fächeranerkennung!$E$13="","Erst PO-Version wählen",IF(IF(Fächeranerkennung!$E$13=2016,'Module PO2016'!H122,'Module PO2019'!H118)="","",IF(Fächeranerkennung!$E$13=2016,'Module PO2016'!H122,'Module PO2019'!H118)))</f>
        <v/>
      </c>
    </row>
    <row r="121" spans="1:8" x14ac:dyDescent="0.45">
      <c r="A121" s="49" t="str">
        <f>IF(OR(Fächeranerkennung!$C$12="",Fächeranerkennung!$C$11="",Fächeranerkennung!$E$13=""),"Erst PO-Version, Studiengang und Abschluss wählen",IF(IF(AND(Fächeranerkennung!$E$13=2019,Fächeranerkennung!$C$12="Master"),'Module Master PO2019'!A121,IF(AND(Fächeranerkennung!$E$13=2016,Fächeranerkennung!$C$12="Bachelor"),'Module PO2016'!A123,IF(AND(Fächeranerkennung!$E$13=2019,Fächeranerkennung!$C$12="Bachelor"),'Module PO2019'!A119,"")))="","",IF(AND(Fächeranerkennung!$E$13=2019,Fächeranerkennung!$C$12="Master"),'Module Master PO2019'!A121,IF(AND(Fächeranerkennung!$E$13=2016,Fächeranerkennung!$C$12="Bachelor"),'Module PO2016'!A123,IF(AND(Fächeranerkennung!$E$13=2019,Fächeranerkennung!$C$12="Bachelor"),'Module PO2019'!A119,"")))))</f>
        <v/>
      </c>
      <c r="B121" s="49" t="str">
        <f>IF(Fächeranerkennung!$E$13="","Erst PO-Version wählen",IF(IF(Fächeranerkennung!$E$13=2016,'Module PO2016'!B123,'Module PO2019'!B119)="","",IF(Fächeranerkennung!$E$13=2016,'Module PO2016'!B123,'Module PO2019'!B119)))</f>
        <v/>
      </c>
      <c r="C121" s="49" t="str">
        <f>IF(Fächeranerkennung!$E$13="","Erst PO-Version wählen",IF(IF(Fächeranerkennung!$E$13=2016,'Module PO2016'!C123,'Module PO2019'!C119)="","",IF(Fächeranerkennung!$E$13=2016,'Module PO2016'!C123,'Module PO2019'!C119)))</f>
        <v/>
      </c>
      <c r="D121" s="49" t="str">
        <f>IF(Fächeranerkennung!$E$13="","Erst PO-Version wählen",IF(IF(Fächeranerkennung!$E$13=2016,'Module PO2016'!D123,'Module PO2019'!D119)="","",IF(Fächeranerkennung!$E$13=2016,'Module PO2016'!D123,'Module PO2019'!D119)))</f>
        <v/>
      </c>
      <c r="E121" s="49" t="str">
        <f>IF(Fächeranerkennung!$E$13="","Erst PO-Version wählen",IF(IF(Fächeranerkennung!$E$13=2016,'Module PO2016'!E123,'Module PO2019'!E119)="","",IF(Fächeranerkennung!$E$13=2016,'Module PO2016'!E123,'Module PO2019'!E119)))</f>
        <v/>
      </c>
      <c r="F121" s="49" t="str">
        <f>IF(Fächeranerkennung!$E$13="","Erst PO-Version wählen",IF(IF(Fächeranerkennung!$E$13=2016,'Module PO2016'!F123,'Module PO2019'!F119)="","",IF(Fächeranerkennung!$E$13=2016,'Module PO2016'!F123,'Module PO2019'!F119)))</f>
        <v/>
      </c>
      <c r="G121" s="49" t="str">
        <f>IF(Fächeranerkennung!$E$13="","Erst PO-Version wählen",IF(IF(Fächeranerkennung!$E$13=2016,'Module PO2016'!G123,'Module PO2019'!G119)="","",IF(Fächeranerkennung!$E$13=2016,'Module PO2016'!G123,'Module PO2019'!G119)))</f>
        <v/>
      </c>
      <c r="H121" s="49" t="str">
        <f>IF(Fächeranerkennung!$E$13="","Erst PO-Version wählen",IF(IF(Fächeranerkennung!$E$13=2016,'Module PO2016'!H123,'Module PO2019'!H119)="","",IF(Fächeranerkennung!$E$13=2016,'Module PO2016'!H123,'Module PO2019'!H119)))</f>
        <v/>
      </c>
    </row>
    <row r="122" spans="1:8" x14ac:dyDescent="0.45">
      <c r="A122" s="49" t="str">
        <f>IF(OR(Fächeranerkennung!$C$12="",Fächeranerkennung!$C$11="",Fächeranerkennung!$E$13=""),"Erst PO-Version, Studiengang und Abschluss wählen",IF(IF(AND(Fächeranerkennung!$E$13=2019,Fächeranerkennung!$C$12="Master"),'Module Master PO2019'!A122,IF(AND(Fächeranerkennung!$E$13=2016,Fächeranerkennung!$C$12="Bachelor"),'Module PO2016'!A124,IF(AND(Fächeranerkennung!$E$13=2019,Fächeranerkennung!$C$12="Bachelor"),'Module PO2019'!A120,"")))="","",IF(AND(Fächeranerkennung!$E$13=2019,Fächeranerkennung!$C$12="Master"),'Module Master PO2019'!A122,IF(AND(Fächeranerkennung!$E$13=2016,Fächeranerkennung!$C$12="Bachelor"),'Module PO2016'!A124,IF(AND(Fächeranerkennung!$E$13=2019,Fächeranerkennung!$C$12="Bachelor"),'Module PO2019'!A120,"")))))</f>
        <v/>
      </c>
      <c r="B122" s="49" t="str">
        <f>IF(Fächeranerkennung!$E$13="","Erst PO-Version wählen",IF(IF(Fächeranerkennung!$E$13=2016,'Module PO2016'!B124,'Module PO2019'!B120)="","",IF(Fächeranerkennung!$E$13=2016,'Module PO2016'!B124,'Module PO2019'!B120)))</f>
        <v/>
      </c>
      <c r="C122" s="49" t="str">
        <f>IF(Fächeranerkennung!$E$13="","Erst PO-Version wählen",IF(IF(Fächeranerkennung!$E$13=2016,'Module PO2016'!C124,'Module PO2019'!C120)="","",IF(Fächeranerkennung!$E$13=2016,'Module PO2016'!C124,'Module PO2019'!C120)))</f>
        <v/>
      </c>
      <c r="D122" s="49" t="str">
        <f>IF(Fächeranerkennung!$E$13="","Erst PO-Version wählen",IF(IF(Fächeranerkennung!$E$13=2016,'Module PO2016'!D124,'Module PO2019'!D120)="","",IF(Fächeranerkennung!$E$13=2016,'Module PO2016'!D124,'Module PO2019'!D120)))</f>
        <v/>
      </c>
      <c r="E122" s="49" t="str">
        <f>IF(Fächeranerkennung!$E$13="","Erst PO-Version wählen",IF(IF(Fächeranerkennung!$E$13=2016,'Module PO2016'!E124,'Module PO2019'!E120)="","",IF(Fächeranerkennung!$E$13=2016,'Module PO2016'!E124,'Module PO2019'!E120)))</f>
        <v/>
      </c>
      <c r="F122" s="49" t="str">
        <f>IF(Fächeranerkennung!$E$13="","Erst PO-Version wählen",IF(IF(Fächeranerkennung!$E$13=2016,'Module PO2016'!F124,'Module PO2019'!F120)="","",IF(Fächeranerkennung!$E$13=2016,'Module PO2016'!F124,'Module PO2019'!F120)))</f>
        <v/>
      </c>
      <c r="G122" s="49" t="str">
        <f>IF(Fächeranerkennung!$E$13="","Erst PO-Version wählen",IF(IF(Fächeranerkennung!$E$13=2016,'Module PO2016'!G124,'Module PO2019'!G120)="","",IF(Fächeranerkennung!$E$13=2016,'Module PO2016'!G124,'Module PO2019'!G120)))</f>
        <v/>
      </c>
      <c r="H122" s="49" t="str">
        <f>IF(Fächeranerkennung!$E$13="","Erst PO-Version wählen",IF(IF(Fächeranerkennung!$E$13=2016,'Module PO2016'!H124,'Module PO2019'!H120)="","",IF(Fächeranerkennung!$E$13=2016,'Module PO2016'!H124,'Module PO2019'!H120)))</f>
        <v/>
      </c>
    </row>
    <row r="123" spans="1:8" x14ac:dyDescent="0.45">
      <c r="A123" s="49" t="str">
        <f>IF(OR(Fächeranerkennung!$C$12="",Fächeranerkennung!$C$11="",Fächeranerkennung!$E$13=""),"Erst PO-Version, Studiengang und Abschluss wählen",IF(IF(AND(Fächeranerkennung!$E$13=2019,Fächeranerkennung!$C$12="Master"),'Module Master PO2019'!A123,IF(AND(Fächeranerkennung!$E$13=2016,Fächeranerkennung!$C$12="Bachelor"),'Module PO2016'!A125,IF(AND(Fächeranerkennung!$E$13=2019,Fächeranerkennung!$C$12="Bachelor"),'Module PO2019'!A121,"")))="","",IF(AND(Fächeranerkennung!$E$13=2019,Fächeranerkennung!$C$12="Master"),'Module Master PO2019'!A123,IF(AND(Fächeranerkennung!$E$13=2016,Fächeranerkennung!$C$12="Bachelor"),'Module PO2016'!A125,IF(AND(Fächeranerkennung!$E$13=2019,Fächeranerkennung!$C$12="Bachelor"),'Module PO2019'!A121,"")))))</f>
        <v/>
      </c>
      <c r="B123" s="49" t="str">
        <f>IF(Fächeranerkennung!$E$13="","Erst PO-Version wählen",IF(IF(Fächeranerkennung!$E$13=2016,'Module PO2016'!B125,'Module PO2019'!B121)="","",IF(Fächeranerkennung!$E$13=2016,'Module PO2016'!B125,'Module PO2019'!B121)))</f>
        <v/>
      </c>
      <c r="C123" s="49" t="str">
        <f>IF(Fächeranerkennung!$E$13="","Erst PO-Version wählen",IF(IF(Fächeranerkennung!$E$13=2016,'Module PO2016'!C125,'Module PO2019'!C121)="","",IF(Fächeranerkennung!$E$13=2016,'Module PO2016'!C125,'Module PO2019'!C121)))</f>
        <v/>
      </c>
      <c r="D123" s="49" t="str">
        <f>IF(Fächeranerkennung!$E$13="","Erst PO-Version wählen",IF(IF(Fächeranerkennung!$E$13=2016,'Module PO2016'!D125,'Module PO2019'!D121)="","",IF(Fächeranerkennung!$E$13=2016,'Module PO2016'!D125,'Module PO2019'!D121)))</f>
        <v/>
      </c>
      <c r="E123" s="49" t="str">
        <f>IF(Fächeranerkennung!$E$13="","Erst PO-Version wählen",IF(IF(Fächeranerkennung!$E$13=2016,'Module PO2016'!E125,'Module PO2019'!E121)="","",IF(Fächeranerkennung!$E$13=2016,'Module PO2016'!E125,'Module PO2019'!E121)))</f>
        <v/>
      </c>
      <c r="F123" s="49" t="str">
        <f>IF(Fächeranerkennung!$E$13="","Erst PO-Version wählen",IF(IF(Fächeranerkennung!$E$13=2016,'Module PO2016'!F125,'Module PO2019'!F121)="","",IF(Fächeranerkennung!$E$13=2016,'Module PO2016'!F125,'Module PO2019'!F121)))</f>
        <v/>
      </c>
      <c r="G123" s="49" t="str">
        <f>IF(Fächeranerkennung!$E$13="","Erst PO-Version wählen",IF(IF(Fächeranerkennung!$E$13=2016,'Module PO2016'!G125,'Module PO2019'!G121)="","",IF(Fächeranerkennung!$E$13=2016,'Module PO2016'!G125,'Module PO2019'!G121)))</f>
        <v/>
      </c>
      <c r="H123" s="49" t="str">
        <f>IF(Fächeranerkennung!$E$13="","Erst PO-Version wählen",IF(IF(Fächeranerkennung!$E$13=2016,'Module PO2016'!H125,'Module PO2019'!H121)="","",IF(Fächeranerkennung!$E$13=2016,'Module PO2016'!H125,'Module PO2019'!H121)))</f>
        <v/>
      </c>
    </row>
    <row r="124" spans="1:8" x14ac:dyDescent="0.45">
      <c r="A124" s="49" t="str">
        <f>IF(OR(Fächeranerkennung!$C$12="",Fächeranerkennung!$C$11="",Fächeranerkennung!$E$13=""),"Erst PO-Version, Studiengang und Abschluss wählen",IF(IF(AND(Fächeranerkennung!$E$13=2019,Fächeranerkennung!$C$12="Master"),'Module Master PO2019'!A124,IF(AND(Fächeranerkennung!$E$13=2016,Fächeranerkennung!$C$12="Bachelor"),'Module PO2016'!A126,IF(AND(Fächeranerkennung!$E$13=2019,Fächeranerkennung!$C$12="Bachelor"),'Module PO2019'!A122,"")))="","",IF(AND(Fächeranerkennung!$E$13=2019,Fächeranerkennung!$C$12="Master"),'Module Master PO2019'!A124,IF(AND(Fächeranerkennung!$E$13=2016,Fächeranerkennung!$C$12="Bachelor"),'Module PO2016'!A126,IF(AND(Fächeranerkennung!$E$13=2019,Fächeranerkennung!$C$12="Bachelor"),'Module PO2019'!A122,"")))))</f>
        <v/>
      </c>
      <c r="B124" s="49" t="str">
        <f>IF(Fächeranerkennung!$E$13="","Erst PO-Version wählen",IF(IF(Fächeranerkennung!$E$13=2016,'Module PO2016'!B126,'Module PO2019'!B122)="","",IF(Fächeranerkennung!$E$13=2016,'Module PO2016'!B126,'Module PO2019'!B122)))</f>
        <v/>
      </c>
      <c r="C124" s="49" t="str">
        <f>IF(Fächeranerkennung!$E$13="","Erst PO-Version wählen",IF(IF(Fächeranerkennung!$E$13=2016,'Module PO2016'!C126,'Module PO2019'!C122)="","",IF(Fächeranerkennung!$E$13=2016,'Module PO2016'!C126,'Module PO2019'!C122)))</f>
        <v/>
      </c>
      <c r="D124" s="49" t="str">
        <f>IF(Fächeranerkennung!$E$13="","Erst PO-Version wählen",IF(IF(Fächeranerkennung!$E$13=2016,'Module PO2016'!D126,'Module PO2019'!D122)="","",IF(Fächeranerkennung!$E$13=2016,'Module PO2016'!D126,'Module PO2019'!D122)))</f>
        <v/>
      </c>
      <c r="E124" s="49" t="str">
        <f>IF(Fächeranerkennung!$E$13="","Erst PO-Version wählen",IF(IF(Fächeranerkennung!$E$13=2016,'Module PO2016'!E126,'Module PO2019'!E122)="","",IF(Fächeranerkennung!$E$13=2016,'Module PO2016'!E126,'Module PO2019'!E122)))</f>
        <v/>
      </c>
      <c r="F124" s="49" t="str">
        <f>IF(Fächeranerkennung!$E$13="","Erst PO-Version wählen",IF(IF(Fächeranerkennung!$E$13=2016,'Module PO2016'!F126,'Module PO2019'!F122)="","",IF(Fächeranerkennung!$E$13=2016,'Module PO2016'!F126,'Module PO2019'!F122)))</f>
        <v/>
      </c>
      <c r="G124" s="49" t="str">
        <f>IF(Fächeranerkennung!$E$13="","Erst PO-Version wählen",IF(IF(Fächeranerkennung!$E$13=2016,'Module PO2016'!G126,'Module PO2019'!G122)="","",IF(Fächeranerkennung!$E$13=2016,'Module PO2016'!G126,'Module PO2019'!G122)))</f>
        <v/>
      </c>
      <c r="H124" s="49" t="str">
        <f>IF(Fächeranerkennung!$E$13="","Erst PO-Version wählen",IF(IF(Fächeranerkennung!$E$13=2016,'Module PO2016'!H126,'Module PO2019'!H122)="","",IF(Fächeranerkennung!$E$13=2016,'Module PO2016'!H126,'Module PO2019'!H122)))</f>
        <v/>
      </c>
    </row>
    <row r="125" spans="1:8" x14ac:dyDescent="0.45">
      <c r="A125" s="49" t="str">
        <f>IF(OR(Fächeranerkennung!$C$12="",Fächeranerkennung!$C$11="",Fächeranerkennung!$E$13=""),"Erst PO-Version, Studiengang und Abschluss wählen",IF(IF(AND(Fächeranerkennung!$E$13=2019,Fächeranerkennung!$C$12="Master"),'Module Master PO2019'!A125,IF(AND(Fächeranerkennung!$E$13=2016,Fächeranerkennung!$C$12="Bachelor"),'Module PO2016'!A127,IF(AND(Fächeranerkennung!$E$13=2019,Fächeranerkennung!$C$12="Bachelor"),'Module PO2019'!A123,"")))="","",IF(AND(Fächeranerkennung!$E$13=2019,Fächeranerkennung!$C$12="Master"),'Module Master PO2019'!A125,IF(AND(Fächeranerkennung!$E$13=2016,Fächeranerkennung!$C$12="Bachelor"),'Module PO2016'!A127,IF(AND(Fächeranerkennung!$E$13=2019,Fächeranerkennung!$C$12="Bachelor"),'Module PO2019'!A123,"")))))</f>
        <v/>
      </c>
      <c r="B125" s="49" t="str">
        <f>IF(Fächeranerkennung!$E$13="","Erst PO-Version wählen",IF(IF(Fächeranerkennung!$E$13=2016,'Module PO2016'!B127,'Module PO2019'!B123)="","",IF(Fächeranerkennung!$E$13=2016,'Module PO2016'!B127,'Module PO2019'!B123)))</f>
        <v/>
      </c>
      <c r="C125" s="49" t="str">
        <f>IF(Fächeranerkennung!$E$13="","Erst PO-Version wählen",IF(IF(Fächeranerkennung!$E$13=2016,'Module PO2016'!C127,'Module PO2019'!C123)="","",IF(Fächeranerkennung!$E$13=2016,'Module PO2016'!C127,'Module PO2019'!C123)))</f>
        <v/>
      </c>
      <c r="D125" s="49" t="str">
        <f>IF(Fächeranerkennung!$E$13="","Erst PO-Version wählen",IF(IF(Fächeranerkennung!$E$13=2016,'Module PO2016'!D127,'Module PO2019'!D123)="","",IF(Fächeranerkennung!$E$13=2016,'Module PO2016'!D127,'Module PO2019'!D123)))</f>
        <v/>
      </c>
      <c r="E125" s="49" t="str">
        <f>IF(Fächeranerkennung!$E$13="","Erst PO-Version wählen",IF(IF(Fächeranerkennung!$E$13=2016,'Module PO2016'!E127,'Module PO2019'!E123)="","",IF(Fächeranerkennung!$E$13=2016,'Module PO2016'!E127,'Module PO2019'!E123)))</f>
        <v/>
      </c>
      <c r="F125" s="49" t="str">
        <f>IF(Fächeranerkennung!$E$13="","Erst PO-Version wählen",IF(IF(Fächeranerkennung!$E$13=2016,'Module PO2016'!F127,'Module PO2019'!F123)="","",IF(Fächeranerkennung!$E$13=2016,'Module PO2016'!F127,'Module PO2019'!F123)))</f>
        <v/>
      </c>
      <c r="G125" s="49" t="str">
        <f>IF(Fächeranerkennung!$E$13="","Erst PO-Version wählen",IF(IF(Fächeranerkennung!$E$13=2016,'Module PO2016'!G127,'Module PO2019'!G123)="","",IF(Fächeranerkennung!$E$13=2016,'Module PO2016'!G127,'Module PO2019'!G123)))</f>
        <v/>
      </c>
      <c r="H125" s="49" t="str">
        <f>IF(Fächeranerkennung!$E$13="","Erst PO-Version wählen",IF(IF(Fächeranerkennung!$E$13=2016,'Module PO2016'!H127,'Module PO2019'!H123)="","",IF(Fächeranerkennung!$E$13=2016,'Module PO2016'!H127,'Module PO2019'!H123)))</f>
        <v/>
      </c>
    </row>
    <row r="126" spans="1:8" x14ac:dyDescent="0.45">
      <c r="A126" s="49" t="str">
        <f>IF(OR(Fächeranerkennung!$C$12="",Fächeranerkennung!$C$11="",Fächeranerkennung!$E$13=""),"Erst PO-Version, Studiengang und Abschluss wählen",IF(IF(AND(Fächeranerkennung!$E$13=2019,Fächeranerkennung!$C$12="Master"),'Module Master PO2019'!A126,IF(AND(Fächeranerkennung!$E$13=2016,Fächeranerkennung!$C$12="Bachelor"),'Module PO2016'!A128,IF(AND(Fächeranerkennung!$E$13=2019,Fächeranerkennung!$C$12="Bachelor"),'Module PO2019'!A124,"")))="","",IF(AND(Fächeranerkennung!$E$13=2019,Fächeranerkennung!$C$12="Master"),'Module Master PO2019'!A126,IF(AND(Fächeranerkennung!$E$13=2016,Fächeranerkennung!$C$12="Bachelor"),'Module PO2016'!A128,IF(AND(Fächeranerkennung!$E$13=2019,Fächeranerkennung!$C$12="Bachelor"),'Module PO2019'!A124,"")))))</f>
        <v/>
      </c>
      <c r="B126" s="49" t="str">
        <f>IF(Fächeranerkennung!$E$13="","Erst PO-Version wählen",IF(IF(Fächeranerkennung!$E$13=2016,'Module PO2016'!B128,'Module PO2019'!B124)="","",IF(Fächeranerkennung!$E$13=2016,'Module PO2016'!B128,'Module PO2019'!B124)))</f>
        <v/>
      </c>
      <c r="C126" s="49" t="str">
        <f>IF(Fächeranerkennung!$E$13="","Erst PO-Version wählen",IF(IF(Fächeranerkennung!$E$13=2016,'Module PO2016'!C128,'Module PO2019'!C124)="","",IF(Fächeranerkennung!$E$13=2016,'Module PO2016'!C128,'Module PO2019'!C124)))</f>
        <v/>
      </c>
      <c r="D126" s="49" t="str">
        <f>IF(Fächeranerkennung!$E$13="","Erst PO-Version wählen",IF(IF(Fächeranerkennung!$E$13=2016,'Module PO2016'!D128,'Module PO2019'!D124)="","",IF(Fächeranerkennung!$E$13=2016,'Module PO2016'!D128,'Module PO2019'!D124)))</f>
        <v/>
      </c>
      <c r="E126" s="49" t="str">
        <f>IF(Fächeranerkennung!$E$13="","Erst PO-Version wählen",IF(IF(Fächeranerkennung!$E$13=2016,'Module PO2016'!E128,'Module PO2019'!E124)="","",IF(Fächeranerkennung!$E$13=2016,'Module PO2016'!E128,'Module PO2019'!E124)))</f>
        <v/>
      </c>
      <c r="F126" s="49" t="str">
        <f>IF(Fächeranerkennung!$E$13="","Erst PO-Version wählen",IF(IF(Fächeranerkennung!$E$13=2016,'Module PO2016'!F128,'Module PO2019'!F124)="","",IF(Fächeranerkennung!$E$13=2016,'Module PO2016'!F128,'Module PO2019'!F124)))</f>
        <v/>
      </c>
      <c r="G126" s="49" t="str">
        <f>IF(Fächeranerkennung!$E$13="","Erst PO-Version wählen",IF(IF(Fächeranerkennung!$E$13=2016,'Module PO2016'!G128,'Module PO2019'!G124)="","",IF(Fächeranerkennung!$E$13=2016,'Module PO2016'!G128,'Module PO2019'!G124)))</f>
        <v/>
      </c>
      <c r="H126" s="49" t="str">
        <f>IF(Fächeranerkennung!$E$13="","Erst PO-Version wählen",IF(IF(Fächeranerkennung!$E$13=2016,'Module PO2016'!H128,'Module PO2019'!H124)="","",IF(Fächeranerkennung!$E$13=2016,'Module PO2016'!H128,'Module PO2019'!H124)))</f>
        <v/>
      </c>
    </row>
    <row r="127" spans="1:8" x14ac:dyDescent="0.45">
      <c r="A127" s="49" t="str">
        <f>IF(OR(Fächeranerkennung!$C$12="",Fächeranerkennung!$C$11="",Fächeranerkennung!$E$13=""),"Erst PO-Version, Studiengang und Abschluss wählen",IF(IF(AND(Fächeranerkennung!$E$13=2019,Fächeranerkennung!$C$12="Master"),'Module Master PO2019'!A127,IF(AND(Fächeranerkennung!$E$13=2016,Fächeranerkennung!$C$12="Bachelor"),'Module PO2016'!A129,IF(AND(Fächeranerkennung!$E$13=2019,Fächeranerkennung!$C$12="Bachelor"),'Module PO2019'!A125,"")))="","",IF(AND(Fächeranerkennung!$E$13=2019,Fächeranerkennung!$C$12="Master"),'Module Master PO2019'!A127,IF(AND(Fächeranerkennung!$E$13=2016,Fächeranerkennung!$C$12="Bachelor"),'Module PO2016'!A129,IF(AND(Fächeranerkennung!$E$13=2019,Fächeranerkennung!$C$12="Bachelor"),'Module PO2019'!A125,"")))))</f>
        <v/>
      </c>
      <c r="B127" s="49" t="str">
        <f>IF(Fächeranerkennung!$E$13="","Erst PO-Version wählen",IF(IF(Fächeranerkennung!$E$13=2016,'Module PO2016'!B129,'Module PO2019'!B125)="","",IF(Fächeranerkennung!$E$13=2016,'Module PO2016'!B129,'Module PO2019'!B125)))</f>
        <v/>
      </c>
      <c r="C127" s="49" t="str">
        <f>IF(Fächeranerkennung!$E$13="","Erst PO-Version wählen",IF(IF(Fächeranerkennung!$E$13=2016,'Module PO2016'!C129,'Module PO2019'!C125)="","",IF(Fächeranerkennung!$E$13=2016,'Module PO2016'!C129,'Module PO2019'!C125)))</f>
        <v/>
      </c>
      <c r="D127" s="49" t="str">
        <f>IF(Fächeranerkennung!$E$13="","Erst PO-Version wählen",IF(IF(Fächeranerkennung!$E$13=2016,'Module PO2016'!D129,'Module PO2019'!D125)="","",IF(Fächeranerkennung!$E$13=2016,'Module PO2016'!D129,'Module PO2019'!D125)))</f>
        <v/>
      </c>
      <c r="E127" s="49" t="str">
        <f>IF(Fächeranerkennung!$E$13="","Erst PO-Version wählen",IF(IF(Fächeranerkennung!$E$13=2016,'Module PO2016'!E129,'Module PO2019'!E125)="","",IF(Fächeranerkennung!$E$13=2016,'Module PO2016'!E129,'Module PO2019'!E125)))</f>
        <v/>
      </c>
      <c r="F127" s="49" t="str">
        <f>IF(Fächeranerkennung!$E$13="","Erst PO-Version wählen",IF(IF(Fächeranerkennung!$E$13=2016,'Module PO2016'!F129,'Module PO2019'!F125)="","",IF(Fächeranerkennung!$E$13=2016,'Module PO2016'!F129,'Module PO2019'!F125)))</f>
        <v/>
      </c>
      <c r="G127" s="49" t="str">
        <f>IF(Fächeranerkennung!$E$13="","Erst PO-Version wählen",IF(IF(Fächeranerkennung!$E$13=2016,'Module PO2016'!G129,'Module PO2019'!G125)="","",IF(Fächeranerkennung!$E$13=2016,'Module PO2016'!G129,'Module PO2019'!G125)))</f>
        <v/>
      </c>
      <c r="H127" s="49" t="str">
        <f>IF(Fächeranerkennung!$E$13="","Erst PO-Version wählen",IF(IF(Fächeranerkennung!$E$13=2016,'Module PO2016'!H129,'Module PO2019'!H125)="","",IF(Fächeranerkennung!$E$13=2016,'Module PO2016'!H129,'Module PO2019'!H125)))</f>
        <v/>
      </c>
    </row>
    <row r="128" spans="1:8" x14ac:dyDescent="0.45">
      <c r="A128" s="49" t="str">
        <f>IF(OR(Fächeranerkennung!$C$12="",Fächeranerkennung!$C$11="",Fächeranerkennung!$E$13=""),"Erst PO-Version, Studiengang und Abschluss wählen",IF(IF(AND(Fächeranerkennung!$E$13=2019,Fächeranerkennung!$C$12="Master"),'Module Master PO2019'!A128,IF(AND(Fächeranerkennung!$E$13=2016,Fächeranerkennung!$C$12="Bachelor"),'Module PO2016'!A130,IF(AND(Fächeranerkennung!$E$13=2019,Fächeranerkennung!$C$12="Bachelor"),'Module PO2019'!A126,"")))="","",IF(AND(Fächeranerkennung!$E$13=2019,Fächeranerkennung!$C$12="Master"),'Module Master PO2019'!A128,IF(AND(Fächeranerkennung!$E$13=2016,Fächeranerkennung!$C$12="Bachelor"),'Module PO2016'!A130,IF(AND(Fächeranerkennung!$E$13=2019,Fächeranerkennung!$C$12="Bachelor"),'Module PO2019'!A126,"")))))</f>
        <v/>
      </c>
      <c r="B128" s="49" t="str">
        <f>IF(Fächeranerkennung!$E$13="","Erst PO-Version wählen",IF(IF(Fächeranerkennung!$E$13=2016,'Module PO2016'!B130,'Module PO2019'!B126)="","",IF(Fächeranerkennung!$E$13=2016,'Module PO2016'!B130,'Module PO2019'!B126)))</f>
        <v/>
      </c>
      <c r="C128" s="49" t="str">
        <f>IF(Fächeranerkennung!$E$13="","Erst PO-Version wählen",IF(IF(Fächeranerkennung!$E$13=2016,'Module PO2016'!C130,'Module PO2019'!C126)="","",IF(Fächeranerkennung!$E$13=2016,'Module PO2016'!C130,'Module PO2019'!C126)))</f>
        <v/>
      </c>
      <c r="D128" s="49" t="str">
        <f>IF(Fächeranerkennung!$E$13="","Erst PO-Version wählen",IF(IF(Fächeranerkennung!$E$13=2016,'Module PO2016'!D130,'Module PO2019'!D126)="","",IF(Fächeranerkennung!$E$13=2016,'Module PO2016'!D130,'Module PO2019'!D126)))</f>
        <v/>
      </c>
      <c r="E128" s="49" t="str">
        <f>IF(Fächeranerkennung!$E$13="","Erst PO-Version wählen",IF(IF(Fächeranerkennung!$E$13=2016,'Module PO2016'!E130,'Module PO2019'!E126)="","",IF(Fächeranerkennung!$E$13=2016,'Module PO2016'!E130,'Module PO2019'!E126)))</f>
        <v/>
      </c>
      <c r="F128" s="49" t="str">
        <f>IF(Fächeranerkennung!$E$13="","Erst PO-Version wählen",IF(IF(Fächeranerkennung!$E$13=2016,'Module PO2016'!F130,'Module PO2019'!F126)="","",IF(Fächeranerkennung!$E$13=2016,'Module PO2016'!F130,'Module PO2019'!F126)))</f>
        <v/>
      </c>
      <c r="G128" s="49" t="str">
        <f>IF(Fächeranerkennung!$E$13="","Erst PO-Version wählen",IF(IF(Fächeranerkennung!$E$13=2016,'Module PO2016'!G130,'Module PO2019'!G126)="","",IF(Fächeranerkennung!$E$13=2016,'Module PO2016'!G130,'Module PO2019'!G126)))</f>
        <v/>
      </c>
      <c r="H128" s="49" t="str">
        <f>IF(Fächeranerkennung!$E$13="","Erst PO-Version wählen",IF(IF(Fächeranerkennung!$E$13=2016,'Module PO2016'!H130,'Module PO2019'!H126)="","",IF(Fächeranerkennung!$E$13=2016,'Module PO2016'!H130,'Module PO2019'!H126)))</f>
        <v/>
      </c>
    </row>
    <row r="129" spans="1:8" x14ac:dyDescent="0.45">
      <c r="A129" s="49" t="str">
        <f>IF(OR(Fächeranerkennung!$C$12="",Fächeranerkennung!$C$11="",Fächeranerkennung!$E$13=""),"Erst PO-Version, Studiengang und Abschluss wählen",IF(IF(AND(Fächeranerkennung!$E$13=2019,Fächeranerkennung!$C$12="Master"),'Module Master PO2019'!A129,IF(AND(Fächeranerkennung!$E$13=2016,Fächeranerkennung!$C$12="Bachelor"),'Module PO2016'!A131,IF(AND(Fächeranerkennung!$E$13=2019,Fächeranerkennung!$C$12="Bachelor"),'Module PO2019'!A127,"")))="","",IF(AND(Fächeranerkennung!$E$13=2019,Fächeranerkennung!$C$12="Master"),'Module Master PO2019'!A129,IF(AND(Fächeranerkennung!$E$13=2016,Fächeranerkennung!$C$12="Bachelor"),'Module PO2016'!A131,IF(AND(Fächeranerkennung!$E$13=2019,Fächeranerkennung!$C$12="Bachelor"),'Module PO2019'!A127,"")))))</f>
        <v/>
      </c>
      <c r="B129" s="49" t="str">
        <f>IF(Fächeranerkennung!$E$13="","Erst PO-Version wählen",IF(IF(Fächeranerkennung!$E$13=2016,'Module PO2016'!B131,'Module PO2019'!B127)="","",IF(Fächeranerkennung!$E$13=2016,'Module PO2016'!B131,'Module PO2019'!B127)))</f>
        <v/>
      </c>
      <c r="C129" s="49" t="str">
        <f>IF(Fächeranerkennung!$E$13="","Erst PO-Version wählen",IF(IF(Fächeranerkennung!$E$13=2016,'Module PO2016'!C131,'Module PO2019'!C127)="","",IF(Fächeranerkennung!$E$13=2016,'Module PO2016'!C131,'Module PO2019'!C127)))</f>
        <v/>
      </c>
      <c r="D129" s="49" t="str">
        <f>IF(Fächeranerkennung!$E$13="","Erst PO-Version wählen",IF(IF(Fächeranerkennung!$E$13=2016,'Module PO2016'!D131,'Module PO2019'!D127)="","",IF(Fächeranerkennung!$E$13=2016,'Module PO2016'!D131,'Module PO2019'!D127)))</f>
        <v/>
      </c>
      <c r="E129" s="49" t="str">
        <f>IF(Fächeranerkennung!$E$13="","Erst PO-Version wählen",IF(IF(Fächeranerkennung!$E$13=2016,'Module PO2016'!E131,'Module PO2019'!E127)="","",IF(Fächeranerkennung!$E$13=2016,'Module PO2016'!E131,'Module PO2019'!E127)))</f>
        <v/>
      </c>
      <c r="F129" s="49" t="str">
        <f>IF(Fächeranerkennung!$E$13="","Erst PO-Version wählen",IF(IF(Fächeranerkennung!$E$13=2016,'Module PO2016'!F131,'Module PO2019'!F127)="","",IF(Fächeranerkennung!$E$13=2016,'Module PO2016'!F131,'Module PO2019'!F127)))</f>
        <v/>
      </c>
      <c r="G129" s="49" t="str">
        <f>IF(Fächeranerkennung!$E$13="","Erst PO-Version wählen",IF(IF(Fächeranerkennung!$E$13=2016,'Module PO2016'!G131,'Module PO2019'!G127)="","",IF(Fächeranerkennung!$E$13=2016,'Module PO2016'!G131,'Module PO2019'!G127)))</f>
        <v/>
      </c>
      <c r="H129" s="49" t="str">
        <f>IF(Fächeranerkennung!$E$13="","Erst PO-Version wählen",IF(IF(Fächeranerkennung!$E$13=2016,'Module PO2016'!H131,'Module PO2019'!H127)="","",IF(Fächeranerkennung!$E$13=2016,'Module PO2016'!H131,'Module PO2019'!H127)))</f>
        <v/>
      </c>
    </row>
    <row r="130" spans="1:8" x14ac:dyDescent="0.45">
      <c r="A130" s="49" t="str">
        <f>IF(OR(Fächeranerkennung!$C$12="",Fächeranerkennung!$C$11="",Fächeranerkennung!$E$13=""),"Erst PO-Version, Studiengang und Abschluss wählen",IF(IF(AND(Fächeranerkennung!$E$13=2019,Fächeranerkennung!$C$12="Master"),'Module Master PO2019'!A130,IF(AND(Fächeranerkennung!$E$13=2016,Fächeranerkennung!$C$12="Bachelor"),'Module PO2016'!A132,IF(AND(Fächeranerkennung!$E$13=2019,Fächeranerkennung!$C$12="Bachelor"),'Module PO2019'!A128,"")))="","",IF(AND(Fächeranerkennung!$E$13=2019,Fächeranerkennung!$C$12="Master"),'Module Master PO2019'!A130,IF(AND(Fächeranerkennung!$E$13=2016,Fächeranerkennung!$C$12="Bachelor"),'Module PO2016'!A132,IF(AND(Fächeranerkennung!$E$13=2019,Fächeranerkennung!$C$12="Bachelor"),'Module PO2019'!A128,"")))))</f>
        <v/>
      </c>
      <c r="B130" s="49" t="str">
        <f>IF(Fächeranerkennung!$E$13="","Erst PO-Version wählen",IF(IF(Fächeranerkennung!$E$13=2016,'Module PO2016'!B132,'Module PO2019'!B128)="","",IF(Fächeranerkennung!$E$13=2016,'Module PO2016'!B132,'Module PO2019'!B128)))</f>
        <v/>
      </c>
      <c r="C130" s="49" t="str">
        <f>IF(Fächeranerkennung!$E$13="","Erst PO-Version wählen",IF(IF(Fächeranerkennung!$E$13=2016,'Module PO2016'!C132,'Module PO2019'!C128)="","",IF(Fächeranerkennung!$E$13=2016,'Module PO2016'!C132,'Module PO2019'!C128)))</f>
        <v/>
      </c>
      <c r="D130" s="49" t="str">
        <f>IF(Fächeranerkennung!$E$13="","Erst PO-Version wählen",IF(IF(Fächeranerkennung!$E$13=2016,'Module PO2016'!D132,'Module PO2019'!D128)="","",IF(Fächeranerkennung!$E$13=2016,'Module PO2016'!D132,'Module PO2019'!D128)))</f>
        <v/>
      </c>
      <c r="E130" s="49" t="str">
        <f>IF(Fächeranerkennung!$E$13="","Erst PO-Version wählen",IF(IF(Fächeranerkennung!$E$13=2016,'Module PO2016'!E132,'Module PO2019'!E128)="","",IF(Fächeranerkennung!$E$13=2016,'Module PO2016'!E132,'Module PO2019'!E128)))</f>
        <v/>
      </c>
      <c r="F130" s="49" t="str">
        <f>IF(Fächeranerkennung!$E$13="","Erst PO-Version wählen",IF(IF(Fächeranerkennung!$E$13=2016,'Module PO2016'!F132,'Module PO2019'!F128)="","",IF(Fächeranerkennung!$E$13=2016,'Module PO2016'!F132,'Module PO2019'!F128)))</f>
        <v/>
      </c>
      <c r="G130" s="49" t="str">
        <f>IF(Fächeranerkennung!$E$13="","Erst PO-Version wählen",IF(IF(Fächeranerkennung!$E$13=2016,'Module PO2016'!G132,'Module PO2019'!G128)="","",IF(Fächeranerkennung!$E$13=2016,'Module PO2016'!G132,'Module PO2019'!G128)))</f>
        <v/>
      </c>
      <c r="H130" s="49" t="str">
        <f>IF(Fächeranerkennung!$E$13="","Erst PO-Version wählen",IF(IF(Fächeranerkennung!$E$13=2016,'Module PO2016'!H132,'Module PO2019'!H128)="","",IF(Fächeranerkennung!$E$13=2016,'Module PO2016'!H132,'Module PO2019'!H128)))</f>
        <v/>
      </c>
    </row>
    <row r="131" spans="1:8" x14ac:dyDescent="0.45">
      <c r="A131" s="49" t="str">
        <f>IF(OR(Fächeranerkennung!$C$12="",Fächeranerkennung!$C$11="",Fächeranerkennung!$E$13=""),"Erst PO-Version, Studiengang und Abschluss wählen",IF(IF(AND(Fächeranerkennung!$E$13=2019,Fächeranerkennung!$C$12="Master"),'Module Master PO2019'!A131,IF(AND(Fächeranerkennung!$E$13=2016,Fächeranerkennung!$C$12="Bachelor"),'Module PO2016'!A133,IF(AND(Fächeranerkennung!$E$13=2019,Fächeranerkennung!$C$12="Bachelor"),'Module PO2019'!A129,"")))="","",IF(AND(Fächeranerkennung!$E$13=2019,Fächeranerkennung!$C$12="Master"),'Module Master PO2019'!A131,IF(AND(Fächeranerkennung!$E$13=2016,Fächeranerkennung!$C$12="Bachelor"),'Module PO2016'!A133,IF(AND(Fächeranerkennung!$E$13=2019,Fächeranerkennung!$C$12="Bachelor"),'Module PO2019'!A129,"")))))</f>
        <v/>
      </c>
      <c r="B131" s="49" t="str">
        <f>IF(Fächeranerkennung!$E$13="","Erst PO-Version wählen",IF(IF(Fächeranerkennung!$E$13=2016,'Module PO2016'!B133,'Module PO2019'!B129)="","",IF(Fächeranerkennung!$E$13=2016,'Module PO2016'!B133,'Module PO2019'!B129)))</f>
        <v/>
      </c>
      <c r="C131" s="49" t="str">
        <f>IF(Fächeranerkennung!$E$13="","Erst PO-Version wählen",IF(IF(Fächeranerkennung!$E$13=2016,'Module PO2016'!C133,'Module PO2019'!C129)="","",IF(Fächeranerkennung!$E$13=2016,'Module PO2016'!C133,'Module PO2019'!C129)))</f>
        <v/>
      </c>
      <c r="D131" s="49" t="str">
        <f>IF(Fächeranerkennung!$E$13="","Erst PO-Version wählen",IF(IF(Fächeranerkennung!$E$13=2016,'Module PO2016'!D133,'Module PO2019'!D129)="","",IF(Fächeranerkennung!$E$13=2016,'Module PO2016'!D133,'Module PO2019'!D129)))</f>
        <v/>
      </c>
      <c r="E131" s="49" t="str">
        <f>IF(Fächeranerkennung!$E$13="","Erst PO-Version wählen",IF(IF(Fächeranerkennung!$E$13=2016,'Module PO2016'!E133,'Module PO2019'!E129)="","",IF(Fächeranerkennung!$E$13=2016,'Module PO2016'!E133,'Module PO2019'!E129)))</f>
        <v/>
      </c>
      <c r="F131" s="49" t="str">
        <f>IF(Fächeranerkennung!$E$13="","Erst PO-Version wählen",IF(IF(Fächeranerkennung!$E$13=2016,'Module PO2016'!F133,'Module PO2019'!F129)="","",IF(Fächeranerkennung!$E$13=2016,'Module PO2016'!F133,'Module PO2019'!F129)))</f>
        <v/>
      </c>
      <c r="G131" s="49" t="str">
        <f>IF(Fächeranerkennung!$E$13="","Erst PO-Version wählen",IF(IF(Fächeranerkennung!$E$13=2016,'Module PO2016'!G133,'Module PO2019'!G129)="","",IF(Fächeranerkennung!$E$13=2016,'Module PO2016'!G133,'Module PO2019'!G129)))</f>
        <v/>
      </c>
      <c r="H131" s="49" t="str">
        <f>IF(Fächeranerkennung!$E$13="","Erst PO-Version wählen",IF(IF(Fächeranerkennung!$E$13=2016,'Module PO2016'!H133,'Module PO2019'!H129)="","",IF(Fächeranerkennung!$E$13=2016,'Module PO2016'!H133,'Module PO2019'!H129)))</f>
        <v/>
      </c>
    </row>
  </sheetData>
  <sheetProtection password="DCD3" sheet="1" objects="1" scenarios="1" selectLockedCells="1" selectUnlockedCells="1"/>
  <mergeCells count="2">
    <mergeCell ref="J5:J11"/>
    <mergeCell ref="J2:L3"/>
  </mergeCells>
  <pageMargins left="0.7" right="0.7" top="0.78740157499999996" bottom="0.78740157499999996"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Y58"/>
  <sheetViews>
    <sheetView workbookViewId="0">
      <selection activeCell="K6" sqref="K6"/>
    </sheetView>
  </sheetViews>
  <sheetFormatPr baseColWidth="10" defaultRowHeight="14.25" x14ac:dyDescent="0.45"/>
  <cols>
    <col min="1" max="1" width="21.86328125" customWidth="1"/>
    <col min="2" max="2" width="25.73046875" customWidth="1"/>
  </cols>
  <sheetData>
    <row r="1" spans="1:25" ht="14.65" thickBot="1" x14ac:dyDescent="0.5">
      <c r="A1" s="66" t="s">
        <v>287</v>
      </c>
      <c r="B1" s="67"/>
      <c r="C1" s="65" t="s">
        <v>288</v>
      </c>
      <c r="F1" t="s">
        <v>285</v>
      </c>
      <c r="H1" t="s">
        <v>298</v>
      </c>
    </row>
    <row r="2" spans="1:25" x14ac:dyDescent="0.45">
      <c r="A2" s="42"/>
      <c r="B2" s="42"/>
      <c r="C2" s="42"/>
      <c r="F2" t="s">
        <v>296</v>
      </c>
      <c r="H2" t="s">
        <v>299</v>
      </c>
    </row>
    <row r="3" spans="1:25" x14ac:dyDescent="0.45">
      <c r="A3" s="42"/>
      <c r="B3" s="42"/>
      <c r="C3" s="42"/>
      <c r="F3" t="s">
        <v>297</v>
      </c>
      <c r="H3" t="s">
        <v>295</v>
      </c>
    </row>
    <row r="4" spans="1:25" x14ac:dyDescent="0.45">
      <c r="A4" s="42"/>
      <c r="B4" s="42"/>
      <c r="C4" s="42"/>
      <c r="F4" t="s">
        <v>404</v>
      </c>
      <c r="H4" t="s">
        <v>300</v>
      </c>
    </row>
    <row r="5" spans="1:25" x14ac:dyDescent="0.45">
      <c r="A5" s="42"/>
      <c r="B5" s="42"/>
      <c r="C5" s="42"/>
    </row>
    <row r="6" spans="1:25" x14ac:dyDescent="0.45">
      <c r="A6" s="42"/>
      <c r="B6" s="42"/>
      <c r="C6" s="42"/>
    </row>
    <row r="7" spans="1:25" x14ac:dyDescent="0.45">
      <c r="A7" s="42"/>
      <c r="B7" s="42"/>
      <c r="C7" s="42"/>
    </row>
    <row r="9" spans="1:25" x14ac:dyDescent="0.45">
      <c r="B9" t="s">
        <v>236</v>
      </c>
      <c r="C9" t="str">
        <f>UPPER(CONCATENATE(D9,E9,F9,G9,H9,I9,J9,K9,L9,M9,N9,O9,P9))</f>
        <v>UNIUNIVERSITÄTHSHOCHSCHULEFÜRDERDIEUNDFH</v>
      </c>
      <c r="D9" s="12" t="s">
        <v>232</v>
      </c>
      <c r="E9" s="12" t="s">
        <v>233</v>
      </c>
      <c r="F9" s="12" t="s">
        <v>234</v>
      </c>
      <c r="G9" s="12" t="s">
        <v>235</v>
      </c>
      <c r="H9" s="12" t="s">
        <v>237</v>
      </c>
      <c r="I9" s="12" t="s">
        <v>238</v>
      </c>
      <c r="J9" s="12" t="s">
        <v>239</v>
      </c>
      <c r="K9" s="12" t="s">
        <v>240</v>
      </c>
      <c r="L9" s="12" t="s">
        <v>399</v>
      </c>
      <c r="M9" s="12"/>
      <c r="N9" s="12"/>
      <c r="O9" s="12"/>
      <c r="P9" s="12"/>
    </row>
    <row r="11" spans="1:25" x14ac:dyDescent="0.45">
      <c r="C11" t="s">
        <v>217</v>
      </c>
      <c r="D11" s="12" t="str">
        <f>UPPER(Fächeranerkennung!B17)</f>
        <v/>
      </c>
      <c r="K11" t="s">
        <v>218</v>
      </c>
      <c r="L11" s="12" t="str">
        <f>UPPER(Fächeranerkennung!B18)</f>
        <v/>
      </c>
      <c r="S11" t="s">
        <v>219</v>
      </c>
      <c r="T11" s="12" t="str">
        <f>UPPER(Fächeranerkennung!B19)</f>
        <v/>
      </c>
    </row>
    <row r="12" spans="1:25" x14ac:dyDescent="0.45">
      <c r="C12">
        <f>6-COUNTIF(D12:I12,"")</f>
        <v>0</v>
      </c>
      <c r="D12" s="25" t="str">
        <f>IF(E13&gt;0,MID($D11,SUM($D13:D13)+1,E13-1),"")</f>
        <v/>
      </c>
      <c r="E12" s="25" t="str">
        <f>IF(F13&gt;0,MID($D11,SUM($D13:E13)+1,F13-1),"")</f>
        <v/>
      </c>
      <c r="F12" s="25" t="str">
        <f>IF(G13&gt;0,MID($D11,SUM($D13:F13)+1,G13-1),"")</f>
        <v/>
      </c>
      <c r="G12" s="25" t="str">
        <f>IF(H13&gt;0,MID($D11,SUM($D13:G13)+1,H13-1),"")</f>
        <v/>
      </c>
      <c r="H12" s="25" t="str">
        <f>IF(I13&gt;0,MID($D11,SUM($D13:H13)+1,I13-1),"")</f>
        <v/>
      </c>
      <c r="I12" s="25" t="str">
        <f>IF(J13&gt;0,MID($D11,SUM($D13:I13)+1,J13-1),"")</f>
        <v/>
      </c>
      <c r="K12">
        <f>6-COUNTIF(L12:Q12,"")</f>
        <v>0</v>
      </c>
      <c r="L12" s="25" t="str">
        <f>IF(M13&gt;0,MID($L11,SUM($L13:L13)+1,M13-1),"")</f>
        <v/>
      </c>
      <c r="M12" s="25" t="str">
        <f>IF(N13&gt;0,MID($L11,SUM($L13:M13)+1,N13-1),"")</f>
        <v/>
      </c>
      <c r="N12" s="25" t="str">
        <f>IF(O13&gt;0,MID($L11,SUM($L13:N13)+1,O13-1),"")</f>
        <v/>
      </c>
      <c r="O12" s="25" t="str">
        <f>IF(P13&gt;0,MID($L11,SUM($L13:O13)+1,P13-1),"")</f>
        <v/>
      </c>
      <c r="P12" s="25" t="str">
        <f>IF(Q13&gt;0,MID($L11,SUM($L13:P13)+1,Q13-1),"")</f>
        <v/>
      </c>
      <c r="Q12" s="25" t="str">
        <f>IF(R13&gt;0,MID($L11,SUM($L13:Q13)+1,R13-1),"")</f>
        <v/>
      </c>
      <c r="S12">
        <f>6-COUNTIF(T12:Y12,"")</f>
        <v>0</v>
      </c>
      <c r="T12" s="25" t="str">
        <f>IF(U13&gt;0,MID($T11,SUM($T13:T13)+1,U13-1),"")</f>
        <v/>
      </c>
      <c r="U12" s="25" t="str">
        <f>IF(V13&gt;0,MID($T11,SUM($T13:U13)+1,V13-1),"")</f>
        <v/>
      </c>
      <c r="V12" s="25" t="str">
        <f>IF(W13&gt;0,MID($T11,SUM($T13:V13)+1,W13-1),"")</f>
        <v/>
      </c>
      <c r="W12" s="25" t="str">
        <f>IF(X13&gt;0,MID($T11,SUM($T13:W13)+1,X13-1),"")</f>
        <v/>
      </c>
      <c r="X12" s="25" t="str">
        <f>IF(Y13&gt;0,MID($T11,SUM($T13:X13)+1,Y13-1),"")</f>
        <v/>
      </c>
      <c r="Y12" s="25" t="str">
        <f>IF(Z13&gt;0,MID($T11,SUM($T13:Y13)+1,Z13-1),"")</f>
        <v/>
      </c>
    </row>
    <row r="13" spans="1:25" x14ac:dyDescent="0.45">
      <c r="D13" s="26">
        <v>0</v>
      </c>
      <c r="E13" s="26">
        <f>IF(SUM($D13:D13)&gt;=LEN($D11),0,MIN(FIND(" ",MID($D11&amp;" ",SUM($D13:D13)+1,200)),FIND("-",MID($D11&amp;"-",SUM($D13:D13)+1,200))))</f>
        <v>0</v>
      </c>
      <c r="F13" s="26">
        <f>IF(SUM($D13:E13)&gt;=LEN($D11),0,MIN(FIND(" ",MID($D11&amp;" ",SUM($D13:E13)+1,200)),FIND("-",MID($D11&amp;"-",SUM($D13:E13)+1,200))))</f>
        <v>0</v>
      </c>
      <c r="G13" s="26">
        <f>IF(SUM($D13:F13)&gt;=LEN($D11),0,MIN(FIND(" ",MID($D11&amp;" ",SUM($D13:F13)+1,200)),FIND("-",MID($D11&amp;"-",SUM($D13:F13)+1,200))))</f>
        <v>0</v>
      </c>
      <c r="H13" s="26">
        <f>IF(SUM($D13:G13)&gt;=LEN($D11),0,MIN(FIND(" ",MID($D11&amp;" ",SUM($D13:G13)+1,200)),FIND("-",MID($D11&amp;"-",SUM($D13:G13)+1,200))))</f>
        <v>0</v>
      </c>
      <c r="I13" s="26">
        <f>IF(SUM($D13:H13)&gt;=LEN($D11),0,MIN(FIND(" ",MID($D11&amp;" ",SUM($D13:H13)+1,200)),FIND("-",MID($D11&amp;"-",SUM($D13:H13)+1,200))))</f>
        <v>0</v>
      </c>
      <c r="L13" s="26">
        <v>0</v>
      </c>
      <c r="M13" s="26">
        <f>IF(SUM($L13:L13)&gt;=LEN($L11),0,MIN(FIND(" ",MID($L11&amp;" ",SUM($L13:L13)+1,200)),FIND("-",MID($L11&amp;"-",SUM($L13:L13)+1,200))))</f>
        <v>0</v>
      </c>
      <c r="N13" s="26">
        <f>IF(SUM($L13:M13)&gt;=LEN($L11),0,MIN(FIND(" ",MID($L11&amp;" ",SUM($L13:M13)+1,200)),FIND("-",MID($L11&amp;"-",SUM($L13:M13)+1,200))))</f>
        <v>0</v>
      </c>
      <c r="O13" s="26">
        <f>IF(SUM($L13:N13)&gt;=LEN($L11),0,MIN(FIND(" ",MID($L11&amp;" ",SUM($L13:N13)+1,200)),FIND("-",MID($L11&amp;"-",SUM($L13:N13)+1,200))))</f>
        <v>0</v>
      </c>
      <c r="P13" s="26">
        <f>IF(SUM($L13:O13)&gt;=LEN($L11),0,MIN(FIND(" ",MID($L11&amp;" ",SUM($L13:O13)+1,200)),FIND("-",MID($L11&amp;"-",SUM($L13:O13)+1,200))))</f>
        <v>0</v>
      </c>
      <c r="Q13" s="26">
        <f>IF(SUM($L13:P13)&gt;=LEN($L11),0,MIN(FIND(" ",MID($L11&amp;" ",SUM($L13:P13)+1,200)),FIND("-",MID($L11&amp;"-",SUM($L13:P13)+1,200))))</f>
        <v>0</v>
      </c>
      <c r="T13" s="26">
        <v>0</v>
      </c>
      <c r="U13" s="26">
        <f>IF(SUM($T13:T13)&gt;=LEN($T11),0,MIN(FIND(" ",MID($T11&amp;" ",SUM($T13:T13)+1,200)),FIND("-",MID($T11&amp;"-",SUM($T13:T13)+1,200))))</f>
        <v>0</v>
      </c>
      <c r="V13" s="26">
        <f>IF(SUM($T13:U13)&gt;=LEN($T11),0,MIN(FIND(" ",MID($T11&amp;" ",SUM($T13:U13)+1,200)),FIND("-",MID($T11&amp;"-",SUM($T13:U13)+1,200))))</f>
        <v>0</v>
      </c>
      <c r="W13" s="26">
        <f>IF(SUM($T13:V13)&gt;=LEN($T11),0,MIN(FIND(" ",MID($T11&amp;" ",SUM($T13:V13)+1,200)),FIND("-",MID($T11&amp;"-",SUM($T13:V13)+1,200))))</f>
        <v>0</v>
      </c>
      <c r="X13" s="26">
        <f>IF(SUM($T13:W13)&gt;=LEN($T11),0,MIN(FIND(" ",MID($T11&amp;" ",SUM($T13:W13)+1,200)),FIND("-",MID($T11&amp;"-",SUM($T13:W13)+1,200))))</f>
        <v>0</v>
      </c>
      <c r="Y13" s="26">
        <f>IF(SUM($T13:X13)&gt;=LEN($T11),0,MIN(FIND(" ",MID($T11&amp;" ",SUM($T13:X13)+1,200)),FIND("-",MID($T11&amp;"-",SUM($T13:X13)+1,200))))</f>
        <v>0</v>
      </c>
    </row>
    <row r="15" spans="1:25" x14ac:dyDescent="0.45">
      <c r="S15" t="e">
        <f>MODE(S18:S58)</f>
        <v>#DIV/0!</v>
      </c>
    </row>
    <row r="16" spans="1:25" x14ac:dyDescent="0.45">
      <c r="S16" s="27" t="e">
        <f>AVERAGE(S18:S58)</f>
        <v>#DIV/0!</v>
      </c>
    </row>
    <row r="17" spans="1:25" x14ac:dyDescent="0.45">
      <c r="A17" s="7" t="s">
        <v>231</v>
      </c>
      <c r="B17" s="7" t="s">
        <v>241</v>
      </c>
      <c r="C17" s="27" t="e">
        <f>MAX(C18:C54)</f>
        <v>#DIV/0!</v>
      </c>
      <c r="D17" t="str">
        <f>IF(D11&lt;&gt;"",IF(C17=_xlfn.MODE.SNGL(C18:C58),"",IF(UPPER(INDEX($A18:$A58,MATCH(C17,C18:C58,0)))=D11,"","C: "&amp;INDEX($A18:$A58,MATCH(C17,C18:C58,0)))),"")</f>
        <v/>
      </c>
      <c r="I17" t="str">
        <f>IF(AND(L17&lt;&gt;"",D17&lt;&gt;""),", ","")</f>
        <v/>
      </c>
      <c r="K17" s="27" t="e">
        <f>MAX(K18:K54)</f>
        <v>#DIV/0!</v>
      </c>
      <c r="L17" t="str">
        <f>IF(L11&lt;&gt;"",IF(K17=_xlfn.MODE.SNGL(K18:K58),"",IF(UPPER(INDEX($A18:$A58,MATCH(K17,K18:K58,0)))=L11,"","C: "&amp;INDEX($A18:$A58,MATCH(K17,K18:K58,0)))),"")</f>
        <v/>
      </c>
      <c r="Q17" t="str">
        <f>IF(AND(T17&lt;&gt;"",D17&amp;L17&lt;&gt;""),", ","")</f>
        <v/>
      </c>
      <c r="S17" s="27" t="e">
        <f>MAX(S18:S54)</f>
        <v>#DIV/0!</v>
      </c>
      <c r="T17" t="str">
        <f>IF(T11&lt;&gt;"",IF(S17=_xlfn.MODE.SNGL(S18:S58),"",IF(UPPER(INDEX($A18:$A58,MATCH(S17,S18:S58,0)))=T11,"","C: "&amp;INDEX($A18:$A58,MATCH(S17,S18:S58,0)))),"")</f>
        <v/>
      </c>
      <c r="Y17" t="str">
        <f>CONCATENATE(D17,I17,L17,Q17,T17)</f>
        <v/>
      </c>
    </row>
    <row r="18" spans="1:25" x14ac:dyDescent="0.45">
      <c r="A18" t="s">
        <v>383</v>
      </c>
      <c r="B18" t="s">
        <v>271</v>
      </c>
      <c r="C18" s="27" t="e">
        <f>IF($A18&lt;&gt;"ZZZ",SUM(D18:I18)/C$12,"")</f>
        <v>#DIV/0!</v>
      </c>
      <c r="D18">
        <f t="shared" ref="D18:I20" si="0">IF(AND(D$12&lt;&gt;"",ISNUMBER(FIND(D$12,UPPER($A18&amp;$B18)))),1-IF(ISNUMBER(FIND(D$12,$C$9)),0.5,0),0)</f>
        <v>0</v>
      </c>
      <c r="E18">
        <f t="shared" si="0"/>
        <v>0</v>
      </c>
      <c r="F18">
        <f t="shared" si="0"/>
        <v>0</v>
      </c>
      <c r="G18">
        <f t="shared" si="0"/>
        <v>0</v>
      </c>
      <c r="H18">
        <f t="shared" si="0"/>
        <v>0</v>
      </c>
      <c r="I18">
        <f t="shared" si="0"/>
        <v>0</v>
      </c>
      <c r="K18" s="27" t="e">
        <f>IF($A18&lt;&gt;"ZZZ",SUM(L18:Q18)/K$12,"")</f>
        <v>#DIV/0!</v>
      </c>
      <c r="L18">
        <f t="shared" ref="L18:Q20" si="1">IF(AND(L$12&lt;&gt;"",ISNUMBER(FIND(L$12,UPPER($A18&amp;$B18)))),1-IF(ISNUMBER(FIND(L$12,$C$9)),0.5,0),0)</f>
        <v>0</v>
      </c>
      <c r="M18">
        <f t="shared" si="1"/>
        <v>0</v>
      </c>
      <c r="N18">
        <f t="shared" si="1"/>
        <v>0</v>
      </c>
      <c r="O18">
        <f t="shared" si="1"/>
        <v>0</v>
      </c>
      <c r="P18">
        <f t="shared" si="1"/>
        <v>0</v>
      </c>
      <c r="Q18">
        <f t="shared" si="1"/>
        <v>0</v>
      </c>
      <c r="S18" s="27" t="e">
        <f>IF($A18&lt;&gt;"ZZZ",SUM(T18:Y18)/S$12,"")</f>
        <v>#DIV/0!</v>
      </c>
      <c r="T18">
        <f t="shared" ref="T18:Y20" si="2">IF(AND(T$12&lt;&gt;"",ISNUMBER(FIND(T$12,UPPER($A18&amp;$B18)))),1-IF(ISNUMBER(FIND(T$12,$C$9)),0.5,0),0)</f>
        <v>0</v>
      </c>
      <c r="U18">
        <f t="shared" si="2"/>
        <v>0</v>
      </c>
      <c r="V18">
        <f t="shared" si="2"/>
        <v>0</v>
      </c>
      <c r="W18">
        <f t="shared" si="2"/>
        <v>0</v>
      </c>
      <c r="X18">
        <f t="shared" si="2"/>
        <v>0</v>
      </c>
      <c r="Y18">
        <f t="shared" si="2"/>
        <v>0</v>
      </c>
    </row>
    <row r="19" spans="1:25" x14ac:dyDescent="0.45">
      <c r="A19" t="s">
        <v>384</v>
      </c>
      <c r="B19" t="s">
        <v>271</v>
      </c>
      <c r="C19" s="27" t="e">
        <f t="shared" ref="C19:C58" si="3">IF(A19&lt;&gt;"ZZZ",SUM(D19:I19)/C$12,"")</f>
        <v>#DIV/0!</v>
      </c>
      <c r="D19">
        <f t="shared" si="0"/>
        <v>0</v>
      </c>
      <c r="E19">
        <f t="shared" si="0"/>
        <v>0</v>
      </c>
      <c r="F19">
        <f t="shared" si="0"/>
        <v>0</v>
      </c>
      <c r="G19">
        <f t="shared" si="0"/>
        <v>0</v>
      </c>
      <c r="H19">
        <f t="shared" si="0"/>
        <v>0</v>
      </c>
      <c r="I19">
        <f t="shared" si="0"/>
        <v>0</v>
      </c>
      <c r="K19" s="27" t="e">
        <f t="shared" ref="K19:K58" si="4">IF($A19&lt;&gt;"ZZZ",SUM(L19:Q19)/K$12,"")</f>
        <v>#DIV/0!</v>
      </c>
      <c r="L19">
        <f t="shared" si="1"/>
        <v>0</v>
      </c>
      <c r="M19">
        <f t="shared" si="1"/>
        <v>0</v>
      </c>
      <c r="N19">
        <f t="shared" si="1"/>
        <v>0</v>
      </c>
      <c r="O19">
        <f t="shared" si="1"/>
        <v>0</v>
      </c>
      <c r="P19">
        <f t="shared" si="1"/>
        <v>0</v>
      </c>
      <c r="Q19">
        <f t="shared" si="1"/>
        <v>0</v>
      </c>
      <c r="S19" s="27" t="e">
        <f t="shared" ref="S19:S58" si="5">IF($A19&lt;&gt;"ZZZ",SUM(T19:Y19)/S$12,"")</f>
        <v>#DIV/0!</v>
      </c>
      <c r="T19">
        <f t="shared" si="2"/>
        <v>0</v>
      </c>
      <c r="U19">
        <f t="shared" si="2"/>
        <v>0</v>
      </c>
      <c r="V19">
        <f t="shared" si="2"/>
        <v>0</v>
      </c>
      <c r="W19">
        <f t="shared" si="2"/>
        <v>0</v>
      </c>
      <c r="X19">
        <f t="shared" si="2"/>
        <v>0</v>
      </c>
      <c r="Y19">
        <f t="shared" si="2"/>
        <v>0</v>
      </c>
    </row>
    <row r="20" spans="1:25" x14ac:dyDescent="0.45">
      <c r="A20" t="s">
        <v>306</v>
      </c>
      <c r="B20" t="s">
        <v>271</v>
      </c>
      <c r="C20" s="27" t="e">
        <f t="shared" si="3"/>
        <v>#DIV/0!</v>
      </c>
      <c r="D20">
        <f t="shared" si="0"/>
        <v>0</v>
      </c>
      <c r="E20">
        <f>IF(AND(E$12&lt;&gt;"",ISNUMBER(FIND(E$12,UPPER($A20&amp;$B20)))),1-IF(ISNUMBER(FIND(E$12,$C$9)),0.5,0),0)</f>
        <v>0</v>
      </c>
      <c r="F20">
        <f t="shared" si="0"/>
        <v>0</v>
      </c>
      <c r="G20">
        <f t="shared" si="0"/>
        <v>0</v>
      </c>
      <c r="H20">
        <f t="shared" si="0"/>
        <v>0</v>
      </c>
      <c r="I20">
        <f t="shared" si="0"/>
        <v>0</v>
      </c>
      <c r="K20" s="27" t="e">
        <f t="shared" si="4"/>
        <v>#DIV/0!</v>
      </c>
      <c r="L20">
        <f t="shared" si="1"/>
        <v>0</v>
      </c>
      <c r="M20">
        <f t="shared" si="1"/>
        <v>0</v>
      </c>
      <c r="N20">
        <f t="shared" si="1"/>
        <v>0</v>
      </c>
      <c r="O20">
        <f t="shared" si="1"/>
        <v>0</v>
      </c>
      <c r="P20">
        <f t="shared" si="1"/>
        <v>0</v>
      </c>
      <c r="Q20">
        <f t="shared" si="1"/>
        <v>0</v>
      </c>
      <c r="S20" s="27" t="e">
        <f t="shared" si="5"/>
        <v>#DIV/0!</v>
      </c>
      <c r="T20">
        <f t="shared" si="2"/>
        <v>0</v>
      </c>
      <c r="U20">
        <f t="shared" si="2"/>
        <v>0</v>
      </c>
      <c r="V20">
        <f t="shared" si="2"/>
        <v>0</v>
      </c>
      <c r="W20">
        <f t="shared" si="2"/>
        <v>0</v>
      </c>
      <c r="X20">
        <f t="shared" si="2"/>
        <v>0</v>
      </c>
      <c r="Y20">
        <f t="shared" si="2"/>
        <v>0</v>
      </c>
    </row>
    <row r="21" spans="1:25" x14ac:dyDescent="0.45">
      <c r="A21" t="s">
        <v>265</v>
      </c>
      <c r="B21" t="s">
        <v>266</v>
      </c>
      <c r="C21" s="27" t="e">
        <f t="shared" si="3"/>
        <v>#DIV/0!</v>
      </c>
      <c r="D21">
        <f>IF(AND(D$12&lt;&gt;"",ISNUMBER(FIND(D$12,UPPER($A21&amp;$B21)))),1-IF(ISNUMBER(FIND(D$12,$C$9)),0.5,0),0)</f>
        <v>0</v>
      </c>
      <c r="E21">
        <f t="shared" ref="D21:I46" si="6">IF(AND(E$12&lt;&gt;"",ISNUMBER(FIND(E$12,UPPER($A21&amp;$B21)))),1-IF(ISNUMBER(FIND(E$12,$C$9)),0.5,0),0)</f>
        <v>0</v>
      </c>
      <c r="F21">
        <f t="shared" si="6"/>
        <v>0</v>
      </c>
      <c r="G21">
        <f t="shared" si="6"/>
        <v>0</v>
      </c>
      <c r="H21">
        <f t="shared" si="6"/>
        <v>0</v>
      </c>
      <c r="I21">
        <f t="shared" si="6"/>
        <v>0</v>
      </c>
      <c r="K21" s="27" t="e">
        <f t="shared" si="4"/>
        <v>#DIV/0!</v>
      </c>
      <c r="L21">
        <f t="shared" ref="L21:Q46" si="7">IF(AND(L$12&lt;&gt;"",ISNUMBER(FIND(L$12,UPPER($A21&amp;$B21)))),1-IF(ISNUMBER(FIND(L$12,$C$9)),0.5,0),0)</f>
        <v>0</v>
      </c>
      <c r="M21">
        <f t="shared" si="7"/>
        <v>0</v>
      </c>
      <c r="N21">
        <f t="shared" si="7"/>
        <v>0</v>
      </c>
      <c r="O21">
        <f t="shared" si="7"/>
        <v>0</v>
      </c>
      <c r="P21">
        <f t="shared" si="7"/>
        <v>0</v>
      </c>
      <c r="Q21">
        <f t="shared" si="7"/>
        <v>0</v>
      </c>
      <c r="S21" s="27" t="e">
        <f t="shared" si="5"/>
        <v>#DIV/0!</v>
      </c>
      <c r="T21">
        <f t="shared" ref="T21:Y46" si="8">IF(AND(T$12&lt;&gt;"",ISNUMBER(FIND(T$12,UPPER($A21&amp;$B21)))),1-IF(ISNUMBER(FIND(T$12,$C$9)),0.5,0),0)</f>
        <v>0</v>
      </c>
      <c r="U21">
        <f t="shared" si="8"/>
        <v>0</v>
      </c>
      <c r="V21">
        <f t="shared" si="8"/>
        <v>0</v>
      </c>
      <c r="W21">
        <f t="shared" si="8"/>
        <v>0</v>
      </c>
      <c r="X21">
        <f t="shared" si="8"/>
        <v>0</v>
      </c>
      <c r="Y21">
        <f t="shared" si="8"/>
        <v>0</v>
      </c>
    </row>
    <row r="22" spans="1:25" x14ac:dyDescent="0.45">
      <c r="A22" s="3" t="s">
        <v>382</v>
      </c>
      <c r="B22" t="s">
        <v>385</v>
      </c>
      <c r="C22" s="27" t="e">
        <f t="shared" si="3"/>
        <v>#DIV/0!</v>
      </c>
      <c r="D22">
        <f t="shared" si="6"/>
        <v>0</v>
      </c>
      <c r="E22">
        <f t="shared" si="6"/>
        <v>0</v>
      </c>
      <c r="F22">
        <f t="shared" si="6"/>
        <v>0</v>
      </c>
      <c r="G22">
        <f t="shared" si="6"/>
        <v>0</v>
      </c>
      <c r="H22">
        <f t="shared" si="6"/>
        <v>0</v>
      </c>
      <c r="I22">
        <f t="shared" si="6"/>
        <v>0</v>
      </c>
      <c r="K22" s="27" t="e">
        <f t="shared" si="4"/>
        <v>#DIV/0!</v>
      </c>
      <c r="L22">
        <f t="shared" si="7"/>
        <v>0</v>
      </c>
      <c r="M22">
        <f t="shared" si="7"/>
        <v>0</v>
      </c>
      <c r="N22">
        <f t="shared" si="7"/>
        <v>0</v>
      </c>
      <c r="O22">
        <f t="shared" si="7"/>
        <v>0</v>
      </c>
      <c r="P22">
        <f t="shared" si="7"/>
        <v>0</v>
      </c>
      <c r="Q22">
        <f t="shared" si="7"/>
        <v>0</v>
      </c>
      <c r="S22" s="27" t="e">
        <f t="shared" si="5"/>
        <v>#DIV/0!</v>
      </c>
      <c r="T22">
        <f t="shared" si="8"/>
        <v>0</v>
      </c>
      <c r="U22">
        <f t="shared" si="8"/>
        <v>0</v>
      </c>
      <c r="V22">
        <f t="shared" si="8"/>
        <v>0</v>
      </c>
      <c r="W22">
        <f t="shared" si="8"/>
        <v>0</v>
      </c>
      <c r="X22">
        <f t="shared" si="8"/>
        <v>0</v>
      </c>
      <c r="Y22">
        <f t="shared" si="8"/>
        <v>0</v>
      </c>
    </row>
    <row r="23" spans="1:25" x14ac:dyDescent="0.45">
      <c r="A23" t="s">
        <v>268</v>
      </c>
      <c r="B23" t="s">
        <v>272</v>
      </c>
      <c r="C23" s="27" t="e">
        <f t="shared" si="3"/>
        <v>#DIV/0!</v>
      </c>
      <c r="D23">
        <f t="shared" si="6"/>
        <v>0</v>
      </c>
      <c r="E23">
        <f t="shared" si="6"/>
        <v>0</v>
      </c>
      <c r="F23">
        <f t="shared" si="6"/>
        <v>0</v>
      </c>
      <c r="G23">
        <f t="shared" si="6"/>
        <v>0</v>
      </c>
      <c r="H23">
        <f t="shared" si="6"/>
        <v>0</v>
      </c>
      <c r="I23">
        <f t="shared" si="6"/>
        <v>0</v>
      </c>
      <c r="K23" s="27" t="e">
        <f t="shared" si="4"/>
        <v>#DIV/0!</v>
      </c>
      <c r="L23">
        <f t="shared" si="7"/>
        <v>0</v>
      </c>
      <c r="M23">
        <f t="shared" si="7"/>
        <v>0</v>
      </c>
      <c r="N23">
        <f t="shared" si="7"/>
        <v>0</v>
      </c>
      <c r="O23">
        <f t="shared" si="7"/>
        <v>0</v>
      </c>
      <c r="P23">
        <f t="shared" si="7"/>
        <v>0</v>
      </c>
      <c r="Q23">
        <f t="shared" si="7"/>
        <v>0</v>
      </c>
      <c r="S23" s="27" t="e">
        <f t="shared" si="5"/>
        <v>#DIV/0!</v>
      </c>
      <c r="T23">
        <f t="shared" si="8"/>
        <v>0</v>
      </c>
      <c r="U23">
        <f t="shared" si="8"/>
        <v>0</v>
      </c>
      <c r="V23">
        <f t="shared" si="8"/>
        <v>0</v>
      </c>
      <c r="W23">
        <f t="shared" si="8"/>
        <v>0</v>
      </c>
      <c r="X23">
        <f t="shared" si="8"/>
        <v>0</v>
      </c>
      <c r="Y23">
        <f t="shared" si="8"/>
        <v>0</v>
      </c>
    </row>
    <row r="24" spans="1:25" x14ac:dyDescent="0.45">
      <c r="A24" t="s">
        <v>211</v>
      </c>
      <c r="B24" t="s">
        <v>267</v>
      </c>
      <c r="C24" s="27" t="e">
        <f t="shared" si="3"/>
        <v>#DIV/0!</v>
      </c>
      <c r="D24">
        <f t="shared" si="6"/>
        <v>0</v>
      </c>
      <c r="E24">
        <f t="shared" si="6"/>
        <v>0</v>
      </c>
      <c r="F24">
        <f t="shared" si="6"/>
        <v>0</v>
      </c>
      <c r="G24">
        <f t="shared" si="6"/>
        <v>0</v>
      </c>
      <c r="H24">
        <f t="shared" si="6"/>
        <v>0</v>
      </c>
      <c r="I24">
        <f t="shared" si="6"/>
        <v>0</v>
      </c>
      <c r="K24" s="27" t="e">
        <f t="shared" si="4"/>
        <v>#DIV/0!</v>
      </c>
      <c r="L24">
        <f t="shared" si="7"/>
        <v>0</v>
      </c>
      <c r="M24">
        <f t="shared" si="7"/>
        <v>0</v>
      </c>
      <c r="N24">
        <f t="shared" si="7"/>
        <v>0</v>
      </c>
      <c r="O24">
        <f t="shared" si="7"/>
        <v>0</v>
      </c>
      <c r="P24">
        <f t="shared" si="7"/>
        <v>0</v>
      </c>
      <c r="Q24">
        <f t="shared" si="7"/>
        <v>0</v>
      </c>
      <c r="S24" s="27" t="e">
        <f t="shared" si="5"/>
        <v>#DIV/0!</v>
      </c>
      <c r="T24">
        <f t="shared" si="8"/>
        <v>0</v>
      </c>
      <c r="U24">
        <f t="shared" si="8"/>
        <v>0</v>
      </c>
      <c r="V24">
        <f t="shared" si="8"/>
        <v>0</v>
      </c>
      <c r="W24">
        <f t="shared" si="8"/>
        <v>0</v>
      </c>
      <c r="X24">
        <f t="shared" si="8"/>
        <v>0</v>
      </c>
      <c r="Y24">
        <f t="shared" si="8"/>
        <v>0</v>
      </c>
    </row>
    <row r="25" spans="1:25" x14ac:dyDescent="0.45">
      <c r="A25" t="s">
        <v>388</v>
      </c>
      <c r="B25" t="s">
        <v>389</v>
      </c>
      <c r="C25" s="27" t="e">
        <f t="shared" si="3"/>
        <v>#DIV/0!</v>
      </c>
      <c r="D25">
        <f t="shared" si="6"/>
        <v>0</v>
      </c>
      <c r="E25">
        <f t="shared" si="6"/>
        <v>0</v>
      </c>
      <c r="F25">
        <f t="shared" si="6"/>
        <v>0</v>
      </c>
      <c r="G25">
        <f t="shared" si="6"/>
        <v>0</v>
      </c>
      <c r="H25">
        <f t="shared" si="6"/>
        <v>0</v>
      </c>
      <c r="I25">
        <f t="shared" si="6"/>
        <v>0</v>
      </c>
      <c r="K25" s="27" t="e">
        <f t="shared" si="4"/>
        <v>#DIV/0!</v>
      </c>
      <c r="L25">
        <f t="shared" si="7"/>
        <v>0</v>
      </c>
      <c r="M25">
        <f t="shared" si="7"/>
        <v>0</v>
      </c>
      <c r="N25">
        <f t="shared" si="7"/>
        <v>0</v>
      </c>
      <c r="O25">
        <f t="shared" si="7"/>
        <v>0</v>
      </c>
      <c r="P25">
        <f t="shared" si="7"/>
        <v>0</v>
      </c>
      <c r="Q25">
        <f t="shared" si="7"/>
        <v>0</v>
      </c>
      <c r="S25" s="27" t="e">
        <f t="shared" si="5"/>
        <v>#DIV/0!</v>
      </c>
      <c r="T25">
        <f t="shared" si="8"/>
        <v>0</v>
      </c>
      <c r="U25">
        <f t="shared" si="8"/>
        <v>0</v>
      </c>
      <c r="V25">
        <f t="shared" si="8"/>
        <v>0</v>
      </c>
      <c r="W25">
        <f t="shared" si="8"/>
        <v>0</v>
      </c>
      <c r="X25">
        <f t="shared" si="8"/>
        <v>0</v>
      </c>
      <c r="Y25">
        <f t="shared" si="8"/>
        <v>0</v>
      </c>
    </row>
    <row r="26" spans="1:25" x14ac:dyDescent="0.45">
      <c r="A26" t="s">
        <v>269</v>
      </c>
      <c r="B26" t="s">
        <v>275</v>
      </c>
      <c r="C26" s="27" t="e">
        <f t="shared" si="3"/>
        <v>#DIV/0!</v>
      </c>
      <c r="D26">
        <f t="shared" si="6"/>
        <v>0</v>
      </c>
      <c r="E26">
        <f t="shared" si="6"/>
        <v>0</v>
      </c>
      <c r="F26">
        <f t="shared" si="6"/>
        <v>0</v>
      </c>
      <c r="G26">
        <f t="shared" si="6"/>
        <v>0</v>
      </c>
      <c r="H26">
        <f t="shared" si="6"/>
        <v>0</v>
      </c>
      <c r="I26">
        <f t="shared" si="6"/>
        <v>0</v>
      </c>
      <c r="K26" s="27" t="e">
        <f t="shared" si="4"/>
        <v>#DIV/0!</v>
      </c>
      <c r="L26">
        <f t="shared" si="7"/>
        <v>0</v>
      </c>
      <c r="M26">
        <f t="shared" si="7"/>
        <v>0</v>
      </c>
      <c r="N26">
        <f t="shared" si="7"/>
        <v>0</v>
      </c>
      <c r="O26">
        <f t="shared" si="7"/>
        <v>0</v>
      </c>
      <c r="P26">
        <f t="shared" si="7"/>
        <v>0</v>
      </c>
      <c r="Q26">
        <f t="shared" si="7"/>
        <v>0</v>
      </c>
      <c r="S26" s="27" t="e">
        <f t="shared" si="5"/>
        <v>#DIV/0!</v>
      </c>
      <c r="T26">
        <f t="shared" si="8"/>
        <v>0</v>
      </c>
      <c r="U26">
        <f t="shared" si="8"/>
        <v>0</v>
      </c>
      <c r="V26">
        <f t="shared" si="8"/>
        <v>0</v>
      </c>
      <c r="W26">
        <f t="shared" si="8"/>
        <v>0</v>
      </c>
      <c r="X26">
        <f t="shared" si="8"/>
        <v>0</v>
      </c>
      <c r="Y26">
        <f t="shared" si="8"/>
        <v>0</v>
      </c>
    </row>
    <row r="27" spans="1:25" x14ac:dyDescent="0.45">
      <c r="A27" t="s">
        <v>307</v>
      </c>
      <c r="B27" t="s">
        <v>271</v>
      </c>
      <c r="C27" s="27" t="e">
        <f t="shared" si="3"/>
        <v>#DIV/0!</v>
      </c>
      <c r="D27">
        <f t="shared" si="6"/>
        <v>0</v>
      </c>
      <c r="E27">
        <f t="shared" si="6"/>
        <v>0</v>
      </c>
      <c r="F27">
        <f t="shared" si="6"/>
        <v>0</v>
      </c>
      <c r="G27">
        <f t="shared" si="6"/>
        <v>0</v>
      </c>
      <c r="H27">
        <f t="shared" si="6"/>
        <v>0</v>
      </c>
      <c r="I27">
        <f t="shared" si="6"/>
        <v>0</v>
      </c>
      <c r="K27" s="27" t="e">
        <f t="shared" si="4"/>
        <v>#DIV/0!</v>
      </c>
      <c r="L27">
        <f t="shared" si="7"/>
        <v>0</v>
      </c>
      <c r="M27">
        <f t="shared" si="7"/>
        <v>0</v>
      </c>
      <c r="N27">
        <f t="shared" si="7"/>
        <v>0</v>
      </c>
      <c r="O27">
        <f t="shared" si="7"/>
        <v>0</v>
      </c>
      <c r="P27">
        <f t="shared" si="7"/>
        <v>0</v>
      </c>
      <c r="Q27">
        <f t="shared" si="7"/>
        <v>0</v>
      </c>
      <c r="S27" s="27" t="e">
        <f t="shared" si="5"/>
        <v>#DIV/0!</v>
      </c>
      <c r="T27">
        <f t="shared" si="8"/>
        <v>0</v>
      </c>
      <c r="U27">
        <f t="shared" si="8"/>
        <v>0</v>
      </c>
      <c r="V27">
        <f t="shared" si="8"/>
        <v>0</v>
      </c>
      <c r="W27">
        <f t="shared" si="8"/>
        <v>0</v>
      </c>
      <c r="X27">
        <f t="shared" si="8"/>
        <v>0</v>
      </c>
      <c r="Y27">
        <f t="shared" si="8"/>
        <v>0</v>
      </c>
    </row>
    <row r="28" spans="1:25" x14ac:dyDescent="0.45">
      <c r="A28" t="s">
        <v>308</v>
      </c>
      <c r="B28" t="s">
        <v>271</v>
      </c>
      <c r="C28" s="27" t="e">
        <f t="shared" si="3"/>
        <v>#DIV/0!</v>
      </c>
      <c r="D28">
        <f t="shared" si="6"/>
        <v>0</v>
      </c>
      <c r="E28">
        <f t="shared" si="6"/>
        <v>0</v>
      </c>
      <c r="F28">
        <f t="shared" si="6"/>
        <v>0</v>
      </c>
      <c r="G28">
        <f t="shared" si="6"/>
        <v>0</v>
      </c>
      <c r="H28">
        <f t="shared" si="6"/>
        <v>0</v>
      </c>
      <c r="I28">
        <f t="shared" si="6"/>
        <v>0</v>
      </c>
      <c r="K28" s="27" t="e">
        <f t="shared" si="4"/>
        <v>#DIV/0!</v>
      </c>
      <c r="L28">
        <f t="shared" si="7"/>
        <v>0</v>
      </c>
      <c r="M28">
        <f t="shared" si="7"/>
        <v>0</v>
      </c>
      <c r="N28">
        <f t="shared" si="7"/>
        <v>0</v>
      </c>
      <c r="O28">
        <f t="shared" si="7"/>
        <v>0</v>
      </c>
      <c r="P28">
        <f t="shared" si="7"/>
        <v>0</v>
      </c>
      <c r="Q28">
        <f t="shared" si="7"/>
        <v>0</v>
      </c>
      <c r="S28" s="27" t="e">
        <f t="shared" si="5"/>
        <v>#DIV/0!</v>
      </c>
      <c r="T28">
        <f t="shared" si="8"/>
        <v>0</v>
      </c>
      <c r="U28">
        <f t="shared" si="8"/>
        <v>0</v>
      </c>
      <c r="V28">
        <f t="shared" si="8"/>
        <v>0</v>
      </c>
      <c r="W28">
        <f t="shared" si="8"/>
        <v>0</v>
      </c>
      <c r="X28">
        <f t="shared" si="8"/>
        <v>0</v>
      </c>
      <c r="Y28">
        <f t="shared" si="8"/>
        <v>0</v>
      </c>
    </row>
    <row r="29" spans="1:25" x14ac:dyDescent="0.45">
      <c r="A29" t="s">
        <v>270</v>
      </c>
      <c r="B29" t="s">
        <v>246</v>
      </c>
      <c r="C29" s="27" t="e">
        <f t="shared" si="3"/>
        <v>#DIV/0!</v>
      </c>
      <c r="D29">
        <f t="shared" si="6"/>
        <v>0</v>
      </c>
      <c r="E29">
        <f t="shared" si="6"/>
        <v>0</v>
      </c>
      <c r="F29">
        <f t="shared" si="6"/>
        <v>0</v>
      </c>
      <c r="G29">
        <f t="shared" si="6"/>
        <v>0</v>
      </c>
      <c r="H29">
        <f t="shared" si="6"/>
        <v>0</v>
      </c>
      <c r="I29">
        <f t="shared" si="6"/>
        <v>0</v>
      </c>
      <c r="K29" s="27" t="e">
        <f t="shared" si="4"/>
        <v>#DIV/0!</v>
      </c>
      <c r="L29">
        <f t="shared" si="7"/>
        <v>0</v>
      </c>
      <c r="M29">
        <f t="shared" si="7"/>
        <v>0</v>
      </c>
      <c r="N29">
        <f t="shared" si="7"/>
        <v>0</v>
      </c>
      <c r="O29">
        <f t="shared" si="7"/>
        <v>0</v>
      </c>
      <c r="P29">
        <f t="shared" si="7"/>
        <v>0</v>
      </c>
      <c r="Q29">
        <f t="shared" si="7"/>
        <v>0</v>
      </c>
      <c r="S29" s="27" t="e">
        <f t="shared" si="5"/>
        <v>#DIV/0!</v>
      </c>
      <c r="T29">
        <f t="shared" si="8"/>
        <v>0</v>
      </c>
      <c r="U29">
        <f t="shared" si="8"/>
        <v>0</v>
      </c>
      <c r="V29">
        <f t="shared" si="8"/>
        <v>0</v>
      </c>
      <c r="W29">
        <f t="shared" si="8"/>
        <v>0</v>
      </c>
      <c r="X29">
        <f t="shared" si="8"/>
        <v>0</v>
      </c>
      <c r="Y29">
        <f t="shared" si="8"/>
        <v>0</v>
      </c>
    </row>
    <row r="30" spans="1:25" x14ac:dyDescent="0.45">
      <c r="A30" t="s">
        <v>301</v>
      </c>
      <c r="B30" t="s">
        <v>302</v>
      </c>
      <c r="C30" s="27" t="e">
        <f t="shared" si="3"/>
        <v>#DIV/0!</v>
      </c>
      <c r="D30">
        <f t="shared" si="6"/>
        <v>0</v>
      </c>
      <c r="E30">
        <f t="shared" si="6"/>
        <v>0</v>
      </c>
      <c r="F30">
        <f t="shared" si="6"/>
        <v>0</v>
      </c>
      <c r="G30">
        <f t="shared" si="6"/>
        <v>0</v>
      </c>
      <c r="H30">
        <f t="shared" si="6"/>
        <v>0</v>
      </c>
      <c r="I30">
        <f t="shared" si="6"/>
        <v>0</v>
      </c>
      <c r="K30" s="27" t="e">
        <f t="shared" si="4"/>
        <v>#DIV/0!</v>
      </c>
      <c r="L30">
        <f t="shared" si="7"/>
        <v>0</v>
      </c>
      <c r="M30">
        <f t="shared" si="7"/>
        <v>0</v>
      </c>
      <c r="N30">
        <f t="shared" si="7"/>
        <v>0</v>
      </c>
      <c r="O30">
        <f t="shared" si="7"/>
        <v>0</v>
      </c>
      <c r="P30">
        <f t="shared" si="7"/>
        <v>0</v>
      </c>
      <c r="Q30">
        <f t="shared" si="7"/>
        <v>0</v>
      </c>
      <c r="S30" s="27" t="e">
        <f t="shared" si="5"/>
        <v>#DIV/0!</v>
      </c>
      <c r="T30">
        <f t="shared" si="8"/>
        <v>0</v>
      </c>
      <c r="U30">
        <f t="shared" si="8"/>
        <v>0</v>
      </c>
      <c r="V30">
        <f t="shared" si="8"/>
        <v>0</v>
      </c>
      <c r="W30">
        <f t="shared" si="8"/>
        <v>0</v>
      </c>
      <c r="X30">
        <f t="shared" si="8"/>
        <v>0</v>
      </c>
      <c r="Y30">
        <f t="shared" si="8"/>
        <v>0</v>
      </c>
    </row>
    <row r="31" spans="1:25" x14ac:dyDescent="0.45">
      <c r="A31" t="s">
        <v>309</v>
      </c>
      <c r="B31" t="s">
        <v>271</v>
      </c>
      <c r="C31" s="27" t="e">
        <f t="shared" si="3"/>
        <v>#DIV/0!</v>
      </c>
      <c r="D31">
        <f t="shared" si="6"/>
        <v>0</v>
      </c>
      <c r="E31">
        <f t="shared" si="6"/>
        <v>0</v>
      </c>
      <c r="F31">
        <f t="shared" si="6"/>
        <v>0</v>
      </c>
      <c r="G31">
        <f t="shared" si="6"/>
        <v>0</v>
      </c>
      <c r="H31">
        <f t="shared" si="6"/>
        <v>0</v>
      </c>
      <c r="I31">
        <f t="shared" si="6"/>
        <v>0</v>
      </c>
      <c r="K31" s="27" t="e">
        <f t="shared" si="4"/>
        <v>#DIV/0!</v>
      </c>
      <c r="L31">
        <f t="shared" si="7"/>
        <v>0</v>
      </c>
      <c r="M31">
        <f t="shared" si="7"/>
        <v>0</v>
      </c>
      <c r="N31">
        <f t="shared" si="7"/>
        <v>0</v>
      </c>
      <c r="O31">
        <f t="shared" si="7"/>
        <v>0</v>
      </c>
      <c r="P31">
        <f t="shared" si="7"/>
        <v>0</v>
      </c>
      <c r="Q31">
        <f t="shared" si="7"/>
        <v>0</v>
      </c>
      <c r="S31" s="27" t="e">
        <f t="shared" si="5"/>
        <v>#DIV/0!</v>
      </c>
      <c r="T31">
        <f t="shared" si="8"/>
        <v>0</v>
      </c>
      <c r="U31">
        <f t="shared" si="8"/>
        <v>0</v>
      </c>
      <c r="V31">
        <f t="shared" si="8"/>
        <v>0</v>
      </c>
      <c r="W31">
        <f t="shared" si="8"/>
        <v>0</v>
      </c>
      <c r="X31">
        <f t="shared" si="8"/>
        <v>0</v>
      </c>
      <c r="Y31">
        <f t="shared" si="8"/>
        <v>0</v>
      </c>
    </row>
    <row r="32" spans="1:25" x14ac:dyDescent="0.45">
      <c r="A32" t="s">
        <v>303</v>
      </c>
      <c r="B32" t="s">
        <v>273</v>
      </c>
      <c r="C32" s="27" t="e">
        <f t="shared" si="3"/>
        <v>#DIV/0!</v>
      </c>
      <c r="D32">
        <f t="shared" si="6"/>
        <v>0</v>
      </c>
      <c r="E32">
        <f t="shared" si="6"/>
        <v>0</v>
      </c>
      <c r="F32">
        <f t="shared" si="6"/>
        <v>0</v>
      </c>
      <c r="G32">
        <f t="shared" si="6"/>
        <v>0</v>
      </c>
      <c r="H32">
        <f t="shared" si="6"/>
        <v>0</v>
      </c>
      <c r="I32">
        <f t="shared" si="6"/>
        <v>0</v>
      </c>
      <c r="K32" s="27" t="e">
        <f t="shared" si="4"/>
        <v>#DIV/0!</v>
      </c>
      <c r="L32">
        <f t="shared" si="7"/>
        <v>0</v>
      </c>
      <c r="M32">
        <f t="shared" si="7"/>
        <v>0</v>
      </c>
      <c r="N32">
        <f t="shared" si="7"/>
        <v>0</v>
      </c>
      <c r="O32">
        <f t="shared" si="7"/>
        <v>0</v>
      </c>
      <c r="P32">
        <f t="shared" si="7"/>
        <v>0</v>
      </c>
      <c r="Q32">
        <f t="shared" si="7"/>
        <v>0</v>
      </c>
      <c r="S32" s="27" t="e">
        <f t="shared" si="5"/>
        <v>#DIV/0!</v>
      </c>
      <c r="T32">
        <f t="shared" si="8"/>
        <v>0</v>
      </c>
      <c r="U32">
        <f t="shared" si="8"/>
        <v>0</v>
      </c>
      <c r="V32">
        <f t="shared" si="8"/>
        <v>0</v>
      </c>
      <c r="W32">
        <f t="shared" si="8"/>
        <v>0</v>
      </c>
      <c r="X32">
        <f t="shared" si="8"/>
        <v>0</v>
      </c>
      <c r="Y32">
        <f t="shared" si="8"/>
        <v>0</v>
      </c>
    </row>
    <row r="33" spans="1:25" x14ac:dyDescent="0.45">
      <c r="A33" t="s">
        <v>210</v>
      </c>
      <c r="B33" t="s">
        <v>242</v>
      </c>
      <c r="C33" s="27" t="e">
        <f t="shared" si="3"/>
        <v>#DIV/0!</v>
      </c>
      <c r="D33">
        <f t="shared" si="6"/>
        <v>0</v>
      </c>
      <c r="E33">
        <f t="shared" si="6"/>
        <v>0</v>
      </c>
      <c r="F33">
        <f t="shared" si="6"/>
        <v>0</v>
      </c>
      <c r="G33">
        <f t="shared" si="6"/>
        <v>0</v>
      </c>
      <c r="H33">
        <f t="shared" si="6"/>
        <v>0</v>
      </c>
      <c r="I33">
        <f t="shared" si="6"/>
        <v>0</v>
      </c>
      <c r="K33" s="27" t="e">
        <f t="shared" si="4"/>
        <v>#DIV/0!</v>
      </c>
      <c r="L33">
        <f t="shared" si="7"/>
        <v>0</v>
      </c>
      <c r="M33">
        <f t="shared" si="7"/>
        <v>0</v>
      </c>
      <c r="N33">
        <f t="shared" si="7"/>
        <v>0</v>
      </c>
      <c r="O33">
        <f t="shared" si="7"/>
        <v>0</v>
      </c>
      <c r="P33">
        <f t="shared" si="7"/>
        <v>0</v>
      </c>
      <c r="Q33">
        <f t="shared" si="7"/>
        <v>0</v>
      </c>
      <c r="S33" s="27" t="e">
        <f t="shared" si="5"/>
        <v>#DIV/0!</v>
      </c>
      <c r="T33">
        <f t="shared" si="8"/>
        <v>0</v>
      </c>
      <c r="U33">
        <f t="shared" si="8"/>
        <v>0</v>
      </c>
      <c r="V33">
        <f t="shared" si="8"/>
        <v>0</v>
      </c>
      <c r="W33">
        <f t="shared" si="8"/>
        <v>0</v>
      </c>
      <c r="X33">
        <f t="shared" si="8"/>
        <v>0</v>
      </c>
      <c r="Y33">
        <f t="shared" si="8"/>
        <v>0</v>
      </c>
    </row>
    <row r="34" spans="1:25" x14ac:dyDescent="0.45">
      <c r="A34" t="s">
        <v>244</v>
      </c>
      <c r="B34" t="s">
        <v>245</v>
      </c>
      <c r="C34" s="27" t="e">
        <f t="shared" si="3"/>
        <v>#DIV/0!</v>
      </c>
      <c r="D34">
        <f t="shared" si="6"/>
        <v>0</v>
      </c>
      <c r="E34">
        <f t="shared" si="6"/>
        <v>0</v>
      </c>
      <c r="F34">
        <f t="shared" si="6"/>
        <v>0</v>
      </c>
      <c r="G34">
        <f t="shared" si="6"/>
        <v>0</v>
      </c>
      <c r="H34">
        <f t="shared" si="6"/>
        <v>0</v>
      </c>
      <c r="I34">
        <f t="shared" si="6"/>
        <v>0</v>
      </c>
      <c r="K34" s="27" t="e">
        <f t="shared" si="4"/>
        <v>#DIV/0!</v>
      </c>
      <c r="L34">
        <f t="shared" si="7"/>
        <v>0</v>
      </c>
      <c r="M34">
        <f t="shared" si="7"/>
        <v>0</v>
      </c>
      <c r="N34">
        <f t="shared" si="7"/>
        <v>0</v>
      </c>
      <c r="O34">
        <f t="shared" si="7"/>
        <v>0</v>
      </c>
      <c r="P34">
        <f t="shared" si="7"/>
        <v>0</v>
      </c>
      <c r="Q34">
        <f t="shared" si="7"/>
        <v>0</v>
      </c>
      <c r="S34" s="27" t="e">
        <f t="shared" si="5"/>
        <v>#DIV/0!</v>
      </c>
      <c r="T34">
        <f t="shared" si="8"/>
        <v>0</v>
      </c>
      <c r="U34">
        <f t="shared" si="8"/>
        <v>0</v>
      </c>
      <c r="V34">
        <f t="shared" si="8"/>
        <v>0</v>
      </c>
      <c r="W34">
        <f t="shared" si="8"/>
        <v>0</v>
      </c>
      <c r="X34">
        <f t="shared" si="8"/>
        <v>0</v>
      </c>
      <c r="Y34">
        <f t="shared" si="8"/>
        <v>0</v>
      </c>
    </row>
    <row r="35" spans="1:25" x14ac:dyDescent="0.45">
      <c r="A35" t="s">
        <v>380</v>
      </c>
      <c r="B35" t="s">
        <v>381</v>
      </c>
      <c r="C35" s="27" t="e">
        <f t="shared" si="3"/>
        <v>#DIV/0!</v>
      </c>
      <c r="D35">
        <f t="shared" si="6"/>
        <v>0</v>
      </c>
      <c r="E35">
        <f t="shared" si="6"/>
        <v>0</v>
      </c>
      <c r="F35">
        <f t="shared" si="6"/>
        <v>0</v>
      </c>
      <c r="G35">
        <f t="shared" si="6"/>
        <v>0</v>
      </c>
      <c r="H35">
        <f t="shared" si="6"/>
        <v>0</v>
      </c>
      <c r="I35">
        <f t="shared" si="6"/>
        <v>0</v>
      </c>
      <c r="K35" s="27" t="e">
        <f t="shared" si="4"/>
        <v>#DIV/0!</v>
      </c>
      <c r="L35">
        <f t="shared" si="7"/>
        <v>0</v>
      </c>
      <c r="M35">
        <f t="shared" si="7"/>
        <v>0</v>
      </c>
      <c r="N35">
        <f t="shared" si="7"/>
        <v>0</v>
      </c>
      <c r="O35">
        <f t="shared" si="7"/>
        <v>0</v>
      </c>
      <c r="P35">
        <f t="shared" si="7"/>
        <v>0</v>
      </c>
      <c r="Q35">
        <f t="shared" si="7"/>
        <v>0</v>
      </c>
      <c r="S35" s="27" t="e">
        <f t="shared" si="5"/>
        <v>#DIV/0!</v>
      </c>
      <c r="T35">
        <f t="shared" si="8"/>
        <v>0</v>
      </c>
      <c r="U35">
        <f t="shared" si="8"/>
        <v>0</v>
      </c>
      <c r="V35">
        <f t="shared" si="8"/>
        <v>0</v>
      </c>
      <c r="W35">
        <f t="shared" si="8"/>
        <v>0</v>
      </c>
      <c r="X35">
        <f t="shared" si="8"/>
        <v>0</v>
      </c>
      <c r="Y35">
        <f t="shared" si="8"/>
        <v>0</v>
      </c>
    </row>
    <row r="36" spans="1:25" x14ac:dyDescent="0.45">
      <c r="A36" t="s">
        <v>304</v>
      </c>
      <c r="B36" t="s">
        <v>305</v>
      </c>
      <c r="C36" s="27" t="e">
        <f t="shared" si="3"/>
        <v>#DIV/0!</v>
      </c>
      <c r="D36">
        <f t="shared" si="6"/>
        <v>0</v>
      </c>
      <c r="E36">
        <f t="shared" si="6"/>
        <v>0</v>
      </c>
      <c r="F36">
        <f t="shared" si="6"/>
        <v>0</v>
      </c>
      <c r="G36">
        <f t="shared" si="6"/>
        <v>0</v>
      </c>
      <c r="H36">
        <f t="shared" si="6"/>
        <v>0</v>
      </c>
      <c r="I36">
        <f t="shared" si="6"/>
        <v>0</v>
      </c>
      <c r="K36" s="27" t="e">
        <f t="shared" si="4"/>
        <v>#DIV/0!</v>
      </c>
      <c r="L36">
        <f t="shared" si="7"/>
        <v>0</v>
      </c>
      <c r="M36">
        <f t="shared" si="7"/>
        <v>0</v>
      </c>
      <c r="N36">
        <f t="shared" si="7"/>
        <v>0</v>
      </c>
      <c r="O36">
        <f t="shared" si="7"/>
        <v>0</v>
      </c>
      <c r="P36">
        <f t="shared" si="7"/>
        <v>0</v>
      </c>
      <c r="Q36">
        <f t="shared" si="7"/>
        <v>0</v>
      </c>
      <c r="S36" s="27" t="e">
        <f t="shared" si="5"/>
        <v>#DIV/0!</v>
      </c>
      <c r="T36">
        <f t="shared" si="8"/>
        <v>0</v>
      </c>
      <c r="U36">
        <f t="shared" si="8"/>
        <v>0</v>
      </c>
      <c r="V36">
        <f t="shared" si="8"/>
        <v>0</v>
      </c>
      <c r="W36">
        <f t="shared" si="8"/>
        <v>0</v>
      </c>
      <c r="X36">
        <f t="shared" si="8"/>
        <v>0</v>
      </c>
      <c r="Y36">
        <f t="shared" si="8"/>
        <v>0</v>
      </c>
    </row>
    <row r="37" spans="1:25" x14ac:dyDescent="0.45">
      <c r="A37" t="s">
        <v>212</v>
      </c>
      <c r="B37" t="s">
        <v>274</v>
      </c>
      <c r="C37" s="27" t="e">
        <f t="shared" si="3"/>
        <v>#DIV/0!</v>
      </c>
      <c r="D37">
        <f t="shared" si="6"/>
        <v>0</v>
      </c>
      <c r="E37">
        <f t="shared" si="6"/>
        <v>0</v>
      </c>
      <c r="F37">
        <f t="shared" si="6"/>
        <v>0</v>
      </c>
      <c r="G37">
        <f t="shared" si="6"/>
        <v>0</v>
      </c>
      <c r="H37">
        <f t="shared" si="6"/>
        <v>0</v>
      </c>
      <c r="I37">
        <f t="shared" si="6"/>
        <v>0</v>
      </c>
      <c r="K37" s="27" t="e">
        <f t="shared" si="4"/>
        <v>#DIV/0!</v>
      </c>
      <c r="L37">
        <f t="shared" si="7"/>
        <v>0</v>
      </c>
      <c r="M37">
        <f t="shared" si="7"/>
        <v>0</v>
      </c>
      <c r="N37">
        <f t="shared" si="7"/>
        <v>0</v>
      </c>
      <c r="O37">
        <f t="shared" si="7"/>
        <v>0</v>
      </c>
      <c r="P37">
        <f t="shared" si="7"/>
        <v>0</v>
      </c>
      <c r="Q37">
        <f t="shared" si="7"/>
        <v>0</v>
      </c>
      <c r="S37" s="27" t="e">
        <f t="shared" si="5"/>
        <v>#DIV/0!</v>
      </c>
      <c r="T37">
        <f t="shared" si="8"/>
        <v>0</v>
      </c>
      <c r="U37">
        <f t="shared" si="8"/>
        <v>0</v>
      </c>
      <c r="V37">
        <f t="shared" si="8"/>
        <v>0</v>
      </c>
      <c r="W37">
        <f t="shared" si="8"/>
        <v>0</v>
      </c>
      <c r="X37">
        <f t="shared" si="8"/>
        <v>0</v>
      </c>
      <c r="Y37">
        <f t="shared" si="8"/>
        <v>0</v>
      </c>
    </row>
    <row r="38" spans="1:25" x14ac:dyDescent="0.45">
      <c r="A38" t="s">
        <v>247</v>
      </c>
      <c r="B38" t="s">
        <v>390</v>
      </c>
      <c r="C38" s="27" t="e">
        <f t="shared" si="3"/>
        <v>#DIV/0!</v>
      </c>
      <c r="D38">
        <f t="shared" si="6"/>
        <v>0</v>
      </c>
      <c r="E38">
        <f t="shared" si="6"/>
        <v>0</v>
      </c>
      <c r="F38">
        <f t="shared" si="6"/>
        <v>0</v>
      </c>
      <c r="G38">
        <f t="shared" si="6"/>
        <v>0</v>
      </c>
      <c r="H38">
        <f t="shared" si="6"/>
        <v>0</v>
      </c>
      <c r="I38">
        <f t="shared" si="6"/>
        <v>0</v>
      </c>
      <c r="K38" s="27" t="e">
        <f t="shared" si="4"/>
        <v>#DIV/0!</v>
      </c>
      <c r="L38">
        <f t="shared" si="7"/>
        <v>0</v>
      </c>
      <c r="M38">
        <f t="shared" si="7"/>
        <v>0</v>
      </c>
      <c r="N38">
        <f t="shared" si="7"/>
        <v>0</v>
      </c>
      <c r="O38">
        <f t="shared" si="7"/>
        <v>0</v>
      </c>
      <c r="P38">
        <f t="shared" si="7"/>
        <v>0</v>
      </c>
      <c r="Q38">
        <f t="shared" si="7"/>
        <v>0</v>
      </c>
      <c r="S38" s="27" t="e">
        <f t="shared" si="5"/>
        <v>#DIV/0!</v>
      </c>
      <c r="T38">
        <f t="shared" si="8"/>
        <v>0</v>
      </c>
      <c r="U38">
        <f t="shared" si="8"/>
        <v>0</v>
      </c>
      <c r="V38">
        <f t="shared" si="8"/>
        <v>0</v>
      </c>
      <c r="W38">
        <f t="shared" si="8"/>
        <v>0</v>
      </c>
      <c r="X38">
        <f t="shared" si="8"/>
        <v>0</v>
      </c>
      <c r="Y38">
        <f t="shared" si="8"/>
        <v>0</v>
      </c>
    </row>
    <row r="39" spans="1:25" x14ac:dyDescent="0.45">
      <c r="A39" t="s">
        <v>243</v>
      </c>
      <c r="B39" t="s">
        <v>391</v>
      </c>
      <c r="C39" s="27" t="e">
        <f t="shared" si="3"/>
        <v>#DIV/0!</v>
      </c>
      <c r="D39">
        <f t="shared" si="6"/>
        <v>0</v>
      </c>
      <c r="E39">
        <f t="shared" si="6"/>
        <v>0</v>
      </c>
      <c r="F39">
        <f t="shared" si="6"/>
        <v>0</v>
      </c>
      <c r="G39">
        <f t="shared" si="6"/>
        <v>0</v>
      </c>
      <c r="H39">
        <f t="shared" si="6"/>
        <v>0</v>
      </c>
      <c r="I39">
        <f t="shared" si="6"/>
        <v>0</v>
      </c>
      <c r="K39" s="27" t="e">
        <f t="shared" si="4"/>
        <v>#DIV/0!</v>
      </c>
      <c r="L39">
        <f t="shared" si="7"/>
        <v>0</v>
      </c>
      <c r="M39">
        <f t="shared" si="7"/>
        <v>0</v>
      </c>
      <c r="N39">
        <f t="shared" si="7"/>
        <v>0</v>
      </c>
      <c r="O39">
        <f t="shared" si="7"/>
        <v>0</v>
      </c>
      <c r="P39">
        <f t="shared" si="7"/>
        <v>0</v>
      </c>
      <c r="Q39">
        <f t="shared" si="7"/>
        <v>0</v>
      </c>
      <c r="S39" s="27" t="e">
        <f t="shared" si="5"/>
        <v>#DIV/0!</v>
      </c>
      <c r="T39">
        <f t="shared" si="8"/>
        <v>0</v>
      </c>
      <c r="U39">
        <f t="shared" si="8"/>
        <v>0</v>
      </c>
      <c r="V39">
        <f t="shared" si="8"/>
        <v>0</v>
      </c>
      <c r="W39">
        <f t="shared" si="8"/>
        <v>0</v>
      </c>
      <c r="X39">
        <f t="shared" si="8"/>
        <v>0</v>
      </c>
      <c r="Y39">
        <f t="shared" si="8"/>
        <v>0</v>
      </c>
    </row>
    <row r="40" spans="1:25" x14ac:dyDescent="0.45">
      <c r="A40" t="s">
        <v>392</v>
      </c>
      <c r="B40" t="s">
        <v>233</v>
      </c>
      <c r="C40" s="27" t="e">
        <f t="shared" si="3"/>
        <v>#DIV/0!</v>
      </c>
      <c r="D40">
        <f t="shared" si="6"/>
        <v>0</v>
      </c>
      <c r="E40">
        <f t="shared" si="6"/>
        <v>0</v>
      </c>
      <c r="F40">
        <f t="shared" si="6"/>
        <v>0</v>
      </c>
      <c r="G40">
        <f t="shared" si="6"/>
        <v>0</v>
      </c>
      <c r="H40">
        <f t="shared" si="6"/>
        <v>0</v>
      </c>
      <c r="I40">
        <f t="shared" si="6"/>
        <v>0</v>
      </c>
      <c r="K40" s="27" t="e">
        <f t="shared" si="4"/>
        <v>#DIV/0!</v>
      </c>
      <c r="L40">
        <f t="shared" si="7"/>
        <v>0</v>
      </c>
      <c r="M40">
        <f t="shared" si="7"/>
        <v>0</v>
      </c>
      <c r="N40">
        <f t="shared" si="7"/>
        <v>0</v>
      </c>
      <c r="O40">
        <f t="shared" si="7"/>
        <v>0</v>
      </c>
      <c r="P40">
        <f t="shared" si="7"/>
        <v>0</v>
      </c>
      <c r="Q40">
        <f t="shared" si="7"/>
        <v>0</v>
      </c>
      <c r="S40" s="27" t="e">
        <f t="shared" si="5"/>
        <v>#DIV/0!</v>
      </c>
      <c r="T40">
        <f t="shared" si="8"/>
        <v>0</v>
      </c>
      <c r="U40">
        <f t="shared" si="8"/>
        <v>0</v>
      </c>
      <c r="V40">
        <f t="shared" si="8"/>
        <v>0</v>
      </c>
      <c r="W40">
        <f t="shared" si="8"/>
        <v>0</v>
      </c>
      <c r="X40">
        <f t="shared" si="8"/>
        <v>0</v>
      </c>
      <c r="Y40">
        <f t="shared" si="8"/>
        <v>0</v>
      </c>
    </row>
    <row r="41" spans="1:25" x14ac:dyDescent="0.45">
      <c r="A41" t="s">
        <v>393</v>
      </c>
      <c r="B41" t="s">
        <v>395</v>
      </c>
      <c r="C41" s="27" t="e">
        <f t="shared" si="3"/>
        <v>#DIV/0!</v>
      </c>
      <c r="D41">
        <f t="shared" si="6"/>
        <v>0</v>
      </c>
      <c r="E41">
        <f t="shared" si="6"/>
        <v>0</v>
      </c>
      <c r="F41">
        <f t="shared" si="6"/>
        <v>0</v>
      </c>
      <c r="G41">
        <f t="shared" si="6"/>
        <v>0</v>
      </c>
      <c r="H41">
        <f t="shared" si="6"/>
        <v>0</v>
      </c>
      <c r="I41">
        <f t="shared" si="6"/>
        <v>0</v>
      </c>
      <c r="K41" s="27" t="e">
        <f t="shared" si="4"/>
        <v>#DIV/0!</v>
      </c>
      <c r="L41">
        <f t="shared" si="7"/>
        <v>0</v>
      </c>
      <c r="M41">
        <f t="shared" si="7"/>
        <v>0</v>
      </c>
      <c r="N41">
        <f t="shared" si="7"/>
        <v>0</v>
      </c>
      <c r="O41">
        <f t="shared" si="7"/>
        <v>0</v>
      </c>
      <c r="P41">
        <f t="shared" si="7"/>
        <v>0</v>
      </c>
      <c r="Q41">
        <f t="shared" si="7"/>
        <v>0</v>
      </c>
      <c r="S41" s="27" t="e">
        <f t="shared" si="5"/>
        <v>#DIV/0!</v>
      </c>
      <c r="T41">
        <f t="shared" si="8"/>
        <v>0</v>
      </c>
      <c r="U41">
        <f t="shared" si="8"/>
        <v>0</v>
      </c>
      <c r="V41">
        <f t="shared" si="8"/>
        <v>0</v>
      </c>
      <c r="W41">
        <f t="shared" si="8"/>
        <v>0</v>
      </c>
      <c r="X41">
        <f t="shared" si="8"/>
        <v>0</v>
      </c>
      <c r="Y41">
        <f t="shared" si="8"/>
        <v>0</v>
      </c>
    </row>
    <row r="42" spans="1:25" x14ac:dyDescent="0.45">
      <c r="A42" t="s">
        <v>394</v>
      </c>
      <c r="B42" t="s">
        <v>233</v>
      </c>
      <c r="C42" s="27" t="e">
        <f t="shared" si="3"/>
        <v>#DIV/0!</v>
      </c>
      <c r="D42">
        <f t="shared" si="6"/>
        <v>0</v>
      </c>
      <c r="E42">
        <f t="shared" si="6"/>
        <v>0</v>
      </c>
      <c r="F42">
        <f t="shared" si="6"/>
        <v>0</v>
      </c>
      <c r="G42">
        <f t="shared" si="6"/>
        <v>0</v>
      </c>
      <c r="H42">
        <f t="shared" si="6"/>
        <v>0</v>
      </c>
      <c r="I42">
        <f t="shared" si="6"/>
        <v>0</v>
      </c>
      <c r="K42" s="27" t="e">
        <f t="shared" si="4"/>
        <v>#DIV/0!</v>
      </c>
      <c r="L42">
        <f t="shared" si="7"/>
        <v>0</v>
      </c>
      <c r="M42">
        <f t="shared" si="7"/>
        <v>0</v>
      </c>
      <c r="N42">
        <f t="shared" si="7"/>
        <v>0</v>
      </c>
      <c r="O42">
        <f t="shared" si="7"/>
        <v>0</v>
      </c>
      <c r="P42">
        <f t="shared" si="7"/>
        <v>0</v>
      </c>
      <c r="Q42">
        <f t="shared" si="7"/>
        <v>0</v>
      </c>
      <c r="S42" s="27" t="e">
        <f t="shared" si="5"/>
        <v>#DIV/0!</v>
      </c>
      <c r="T42">
        <f t="shared" si="8"/>
        <v>0</v>
      </c>
      <c r="U42">
        <f t="shared" si="8"/>
        <v>0</v>
      </c>
      <c r="V42">
        <f t="shared" si="8"/>
        <v>0</v>
      </c>
      <c r="W42">
        <f t="shared" si="8"/>
        <v>0</v>
      </c>
      <c r="X42">
        <f t="shared" si="8"/>
        <v>0</v>
      </c>
      <c r="Y42">
        <f t="shared" si="8"/>
        <v>0</v>
      </c>
    </row>
    <row r="43" spans="1:25" x14ac:dyDescent="0.45">
      <c r="A43" t="s">
        <v>400</v>
      </c>
      <c r="B43" t="s">
        <v>398</v>
      </c>
      <c r="C43" s="27" t="e">
        <f t="shared" si="3"/>
        <v>#DIV/0!</v>
      </c>
      <c r="D43">
        <f t="shared" si="6"/>
        <v>0</v>
      </c>
      <c r="E43">
        <f t="shared" si="6"/>
        <v>0</v>
      </c>
      <c r="F43">
        <f t="shared" si="6"/>
        <v>0</v>
      </c>
      <c r="G43">
        <f t="shared" si="6"/>
        <v>0</v>
      </c>
      <c r="H43">
        <f t="shared" si="6"/>
        <v>0</v>
      </c>
      <c r="I43">
        <f t="shared" si="6"/>
        <v>0</v>
      </c>
      <c r="K43" s="27" t="e">
        <f t="shared" si="4"/>
        <v>#DIV/0!</v>
      </c>
      <c r="L43">
        <f t="shared" si="7"/>
        <v>0</v>
      </c>
      <c r="M43">
        <f t="shared" si="7"/>
        <v>0</v>
      </c>
      <c r="N43">
        <f t="shared" si="7"/>
        <v>0</v>
      </c>
      <c r="O43">
        <f t="shared" si="7"/>
        <v>0</v>
      </c>
      <c r="P43">
        <f t="shared" si="7"/>
        <v>0</v>
      </c>
      <c r="Q43">
        <f t="shared" si="7"/>
        <v>0</v>
      </c>
      <c r="S43" s="27" t="e">
        <f t="shared" si="5"/>
        <v>#DIV/0!</v>
      </c>
      <c r="T43">
        <f t="shared" si="8"/>
        <v>0</v>
      </c>
      <c r="U43">
        <f t="shared" si="8"/>
        <v>0</v>
      </c>
      <c r="V43">
        <f t="shared" si="8"/>
        <v>0</v>
      </c>
      <c r="W43">
        <f t="shared" si="8"/>
        <v>0</v>
      </c>
      <c r="X43">
        <f t="shared" si="8"/>
        <v>0</v>
      </c>
      <c r="Y43">
        <f t="shared" si="8"/>
        <v>0</v>
      </c>
    </row>
    <row r="44" spans="1:25" x14ac:dyDescent="0.45">
      <c r="A44" t="s">
        <v>396</v>
      </c>
      <c r="B44" t="s">
        <v>397</v>
      </c>
      <c r="C44" s="27" t="e">
        <f t="shared" si="3"/>
        <v>#DIV/0!</v>
      </c>
      <c r="D44">
        <f t="shared" si="6"/>
        <v>0</v>
      </c>
      <c r="E44">
        <f t="shared" si="6"/>
        <v>0</v>
      </c>
      <c r="F44">
        <f t="shared" si="6"/>
        <v>0</v>
      </c>
      <c r="G44">
        <f t="shared" si="6"/>
        <v>0</v>
      </c>
      <c r="H44">
        <f t="shared" si="6"/>
        <v>0</v>
      </c>
      <c r="I44">
        <f t="shared" si="6"/>
        <v>0</v>
      </c>
      <c r="K44" s="27" t="e">
        <f t="shared" si="4"/>
        <v>#DIV/0!</v>
      </c>
      <c r="L44">
        <f t="shared" si="7"/>
        <v>0</v>
      </c>
      <c r="M44">
        <f t="shared" si="7"/>
        <v>0</v>
      </c>
      <c r="N44">
        <f t="shared" si="7"/>
        <v>0</v>
      </c>
      <c r="O44">
        <f t="shared" si="7"/>
        <v>0</v>
      </c>
      <c r="P44">
        <f t="shared" si="7"/>
        <v>0</v>
      </c>
      <c r="Q44">
        <f t="shared" si="7"/>
        <v>0</v>
      </c>
      <c r="S44" s="27" t="e">
        <f t="shared" si="5"/>
        <v>#DIV/0!</v>
      </c>
      <c r="T44">
        <f t="shared" si="8"/>
        <v>0</v>
      </c>
      <c r="U44">
        <f t="shared" si="8"/>
        <v>0</v>
      </c>
      <c r="V44">
        <f t="shared" si="8"/>
        <v>0</v>
      </c>
      <c r="W44">
        <f t="shared" si="8"/>
        <v>0</v>
      </c>
      <c r="X44">
        <f t="shared" si="8"/>
        <v>0</v>
      </c>
      <c r="Y44">
        <f t="shared" si="8"/>
        <v>0</v>
      </c>
    </row>
    <row r="45" spans="1:25" x14ac:dyDescent="0.45">
      <c r="A45" t="s">
        <v>216</v>
      </c>
      <c r="C45" s="27" t="str">
        <f t="shared" si="3"/>
        <v/>
      </c>
      <c r="D45">
        <f t="shared" si="6"/>
        <v>0</v>
      </c>
      <c r="E45">
        <f t="shared" si="6"/>
        <v>0</v>
      </c>
      <c r="F45">
        <f t="shared" si="6"/>
        <v>0</v>
      </c>
      <c r="G45">
        <f t="shared" si="6"/>
        <v>0</v>
      </c>
      <c r="H45">
        <f t="shared" si="6"/>
        <v>0</v>
      </c>
      <c r="I45">
        <f t="shared" si="6"/>
        <v>0</v>
      </c>
      <c r="K45" s="27" t="str">
        <f t="shared" si="4"/>
        <v/>
      </c>
      <c r="L45">
        <f t="shared" si="7"/>
        <v>0</v>
      </c>
      <c r="M45">
        <f t="shared" si="7"/>
        <v>0</v>
      </c>
      <c r="N45">
        <f t="shared" si="7"/>
        <v>0</v>
      </c>
      <c r="O45">
        <f t="shared" si="7"/>
        <v>0</v>
      </c>
      <c r="P45">
        <f t="shared" si="7"/>
        <v>0</v>
      </c>
      <c r="Q45">
        <f t="shared" si="7"/>
        <v>0</v>
      </c>
      <c r="S45" s="27" t="str">
        <f t="shared" si="5"/>
        <v/>
      </c>
      <c r="T45">
        <f t="shared" si="8"/>
        <v>0</v>
      </c>
      <c r="U45">
        <f t="shared" si="8"/>
        <v>0</v>
      </c>
      <c r="V45">
        <f t="shared" si="8"/>
        <v>0</v>
      </c>
      <c r="W45">
        <f t="shared" si="8"/>
        <v>0</v>
      </c>
      <c r="X45">
        <f t="shared" si="8"/>
        <v>0</v>
      </c>
      <c r="Y45">
        <f t="shared" si="8"/>
        <v>0</v>
      </c>
    </row>
    <row r="46" spans="1:25" x14ac:dyDescent="0.45">
      <c r="A46" t="s">
        <v>216</v>
      </c>
      <c r="C46" s="27" t="str">
        <f t="shared" si="3"/>
        <v/>
      </c>
      <c r="D46">
        <f t="shared" si="6"/>
        <v>0</v>
      </c>
      <c r="E46">
        <f t="shared" si="6"/>
        <v>0</v>
      </c>
      <c r="F46">
        <f t="shared" si="6"/>
        <v>0</v>
      </c>
      <c r="G46">
        <f t="shared" si="6"/>
        <v>0</v>
      </c>
      <c r="H46">
        <f t="shared" si="6"/>
        <v>0</v>
      </c>
      <c r="I46">
        <f t="shared" si="6"/>
        <v>0</v>
      </c>
      <c r="K46" s="27" t="str">
        <f t="shared" si="4"/>
        <v/>
      </c>
      <c r="L46">
        <f t="shared" si="7"/>
        <v>0</v>
      </c>
      <c r="M46">
        <f t="shared" si="7"/>
        <v>0</v>
      </c>
      <c r="N46">
        <f t="shared" si="7"/>
        <v>0</v>
      </c>
      <c r="O46">
        <f t="shared" si="7"/>
        <v>0</v>
      </c>
      <c r="P46">
        <f t="shared" si="7"/>
        <v>0</v>
      </c>
      <c r="Q46">
        <f t="shared" si="7"/>
        <v>0</v>
      </c>
      <c r="S46" s="27" t="str">
        <f t="shared" si="5"/>
        <v/>
      </c>
      <c r="T46">
        <f t="shared" si="8"/>
        <v>0</v>
      </c>
      <c r="U46">
        <f t="shared" si="8"/>
        <v>0</v>
      </c>
      <c r="V46">
        <f t="shared" si="8"/>
        <v>0</v>
      </c>
      <c r="W46">
        <f t="shared" si="8"/>
        <v>0</v>
      </c>
      <c r="X46">
        <f t="shared" si="8"/>
        <v>0</v>
      </c>
      <c r="Y46">
        <f t="shared" si="8"/>
        <v>0</v>
      </c>
    </row>
    <row r="47" spans="1:25" x14ac:dyDescent="0.45">
      <c r="A47" t="s">
        <v>216</v>
      </c>
      <c r="C47" s="27" t="str">
        <f t="shared" si="3"/>
        <v/>
      </c>
      <c r="D47">
        <f t="shared" ref="D47:I58" si="9">IF(AND(D$12&lt;&gt;"",ISNUMBER(FIND(D$12,UPPER($A47&amp;$B47)))),1-IF(ISNUMBER(FIND(D$12,$C$9)),0.5,0),0)</f>
        <v>0</v>
      </c>
      <c r="E47">
        <f t="shared" si="9"/>
        <v>0</v>
      </c>
      <c r="F47">
        <f t="shared" si="9"/>
        <v>0</v>
      </c>
      <c r="G47">
        <f t="shared" si="9"/>
        <v>0</v>
      </c>
      <c r="H47">
        <f t="shared" si="9"/>
        <v>0</v>
      </c>
      <c r="I47">
        <f t="shared" si="9"/>
        <v>0</v>
      </c>
      <c r="K47" s="27" t="str">
        <f t="shared" si="4"/>
        <v/>
      </c>
      <c r="L47">
        <f t="shared" ref="L47:Q58" si="10">IF(AND(L$12&lt;&gt;"",ISNUMBER(FIND(L$12,UPPER($A47&amp;$B47)))),1-IF(ISNUMBER(FIND(L$12,$C$9)),0.5,0),0)</f>
        <v>0</v>
      </c>
      <c r="M47">
        <f t="shared" si="10"/>
        <v>0</v>
      </c>
      <c r="N47">
        <f t="shared" si="10"/>
        <v>0</v>
      </c>
      <c r="O47">
        <f t="shared" si="10"/>
        <v>0</v>
      </c>
      <c r="P47">
        <f t="shared" si="10"/>
        <v>0</v>
      </c>
      <c r="Q47">
        <f t="shared" si="10"/>
        <v>0</v>
      </c>
      <c r="S47" s="27" t="str">
        <f t="shared" si="5"/>
        <v/>
      </c>
      <c r="T47">
        <f t="shared" ref="T47:Y58" si="11">IF(AND(T$12&lt;&gt;"",ISNUMBER(FIND(T$12,UPPER($A47&amp;$B47)))),1-IF(ISNUMBER(FIND(T$12,$C$9)),0.5,0),0)</f>
        <v>0</v>
      </c>
      <c r="U47">
        <f t="shared" si="11"/>
        <v>0</v>
      </c>
      <c r="V47">
        <f t="shared" si="11"/>
        <v>0</v>
      </c>
      <c r="W47">
        <f t="shared" si="11"/>
        <v>0</v>
      </c>
      <c r="X47">
        <f t="shared" si="11"/>
        <v>0</v>
      </c>
      <c r="Y47">
        <f t="shared" si="11"/>
        <v>0</v>
      </c>
    </row>
    <row r="48" spans="1:25" x14ac:dyDescent="0.45">
      <c r="A48" t="s">
        <v>216</v>
      </c>
      <c r="C48" s="27" t="str">
        <f t="shared" si="3"/>
        <v/>
      </c>
      <c r="D48">
        <f t="shared" si="9"/>
        <v>0</v>
      </c>
      <c r="E48">
        <f t="shared" si="9"/>
        <v>0</v>
      </c>
      <c r="F48">
        <f t="shared" si="9"/>
        <v>0</v>
      </c>
      <c r="G48">
        <f t="shared" si="9"/>
        <v>0</v>
      </c>
      <c r="H48">
        <f t="shared" si="9"/>
        <v>0</v>
      </c>
      <c r="I48">
        <f t="shared" si="9"/>
        <v>0</v>
      </c>
      <c r="K48" s="27" t="str">
        <f t="shared" si="4"/>
        <v/>
      </c>
      <c r="L48">
        <f t="shared" si="10"/>
        <v>0</v>
      </c>
      <c r="M48">
        <f t="shared" si="10"/>
        <v>0</v>
      </c>
      <c r="N48">
        <f t="shared" si="10"/>
        <v>0</v>
      </c>
      <c r="O48">
        <f t="shared" si="10"/>
        <v>0</v>
      </c>
      <c r="P48">
        <f t="shared" si="10"/>
        <v>0</v>
      </c>
      <c r="Q48">
        <f t="shared" si="10"/>
        <v>0</v>
      </c>
      <c r="S48" s="27" t="str">
        <f t="shared" si="5"/>
        <v/>
      </c>
      <c r="T48">
        <f t="shared" si="11"/>
        <v>0</v>
      </c>
      <c r="U48">
        <f t="shared" si="11"/>
        <v>0</v>
      </c>
      <c r="V48">
        <f t="shared" si="11"/>
        <v>0</v>
      </c>
      <c r="W48">
        <f t="shared" si="11"/>
        <v>0</v>
      </c>
      <c r="X48">
        <f t="shared" si="11"/>
        <v>0</v>
      </c>
      <c r="Y48">
        <f t="shared" si="11"/>
        <v>0</v>
      </c>
    </row>
    <row r="49" spans="1:25" x14ac:dyDescent="0.45">
      <c r="A49" t="s">
        <v>216</v>
      </c>
      <c r="C49" s="27" t="str">
        <f t="shared" si="3"/>
        <v/>
      </c>
      <c r="D49">
        <f t="shared" si="9"/>
        <v>0</v>
      </c>
      <c r="E49">
        <f t="shared" si="9"/>
        <v>0</v>
      </c>
      <c r="F49">
        <f t="shared" si="9"/>
        <v>0</v>
      </c>
      <c r="G49">
        <f t="shared" si="9"/>
        <v>0</v>
      </c>
      <c r="H49">
        <f t="shared" si="9"/>
        <v>0</v>
      </c>
      <c r="I49">
        <f t="shared" si="9"/>
        <v>0</v>
      </c>
      <c r="K49" s="27" t="str">
        <f t="shared" si="4"/>
        <v/>
      </c>
      <c r="L49">
        <f t="shared" si="10"/>
        <v>0</v>
      </c>
      <c r="M49">
        <f t="shared" si="10"/>
        <v>0</v>
      </c>
      <c r="N49">
        <f t="shared" si="10"/>
        <v>0</v>
      </c>
      <c r="O49">
        <f t="shared" si="10"/>
        <v>0</v>
      </c>
      <c r="P49">
        <f t="shared" si="10"/>
        <v>0</v>
      </c>
      <c r="Q49">
        <f t="shared" si="10"/>
        <v>0</v>
      </c>
      <c r="S49" s="27" t="str">
        <f t="shared" si="5"/>
        <v/>
      </c>
      <c r="T49">
        <f t="shared" si="11"/>
        <v>0</v>
      </c>
      <c r="U49">
        <f t="shared" si="11"/>
        <v>0</v>
      </c>
      <c r="V49">
        <f t="shared" si="11"/>
        <v>0</v>
      </c>
      <c r="W49">
        <f t="shared" si="11"/>
        <v>0</v>
      </c>
      <c r="X49">
        <f t="shared" si="11"/>
        <v>0</v>
      </c>
      <c r="Y49">
        <f t="shared" si="11"/>
        <v>0</v>
      </c>
    </row>
    <row r="50" spans="1:25" x14ac:dyDescent="0.45">
      <c r="A50" t="s">
        <v>216</v>
      </c>
      <c r="C50" s="27" t="str">
        <f t="shared" si="3"/>
        <v/>
      </c>
      <c r="D50">
        <f t="shared" si="9"/>
        <v>0</v>
      </c>
      <c r="E50">
        <f t="shared" si="9"/>
        <v>0</v>
      </c>
      <c r="F50">
        <f t="shared" si="9"/>
        <v>0</v>
      </c>
      <c r="G50">
        <f t="shared" si="9"/>
        <v>0</v>
      </c>
      <c r="H50">
        <f t="shared" si="9"/>
        <v>0</v>
      </c>
      <c r="I50">
        <f t="shared" si="9"/>
        <v>0</v>
      </c>
      <c r="K50" s="27" t="str">
        <f t="shared" si="4"/>
        <v/>
      </c>
      <c r="L50">
        <f t="shared" si="10"/>
        <v>0</v>
      </c>
      <c r="M50">
        <f t="shared" si="10"/>
        <v>0</v>
      </c>
      <c r="N50">
        <f t="shared" si="10"/>
        <v>0</v>
      </c>
      <c r="O50">
        <f t="shared" si="10"/>
        <v>0</v>
      </c>
      <c r="P50">
        <f t="shared" si="10"/>
        <v>0</v>
      </c>
      <c r="Q50">
        <f t="shared" si="10"/>
        <v>0</v>
      </c>
      <c r="S50" s="27" t="str">
        <f t="shared" si="5"/>
        <v/>
      </c>
      <c r="T50">
        <f t="shared" si="11"/>
        <v>0</v>
      </c>
      <c r="U50">
        <f t="shared" si="11"/>
        <v>0</v>
      </c>
      <c r="V50">
        <f t="shared" si="11"/>
        <v>0</v>
      </c>
      <c r="W50">
        <f t="shared" si="11"/>
        <v>0</v>
      </c>
      <c r="X50">
        <f t="shared" si="11"/>
        <v>0</v>
      </c>
      <c r="Y50">
        <f t="shared" si="11"/>
        <v>0</v>
      </c>
    </row>
    <row r="51" spans="1:25" x14ac:dyDescent="0.45">
      <c r="A51" t="s">
        <v>216</v>
      </c>
      <c r="C51" s="27" t="str">
        <f t="shared" si="3"/>
        <v/>
      </c>
      <c r="D51">
        <f t="shared" si="9"/>
        <v>0</v>
      </c>
      <c r="E51">
        <f t="shared" si="9"/>
        <v>0</v>
      </c>
      <c r="F51">
        <f t="shared" si="9"/>
        <v>0</v>
      </c>
      <c r="G51">
        <f t="shared" si="9"/>
        <v>0</v>
      </c>
      <c r="H51">
        <f t="shared" si="9"/>
        <v>0</v>
      </c>
      <c r="I51">
        <f t="shared" si="9"/>
        <v>0</v>
      </c>
      <c r="K51" s="27" t="str">
        <f t="shared" si="4"/>
        <v/>
      </c>
      <c r="L51">
        <f t="shared" si="10"/>
        <v>0</v>
      </c>
      <c r="M51">
        <f t="shared" si="10"/>
        <v>0</v>
      </c>
      <c r="N51">
        <f t="shared" si="10"/>
        <v>0</v>
      </c>
      <c r="O51">
        <f t="shared" si="10"/>
        <v>0</v>
      </c>
      <c r="P51">
        <f t="shared" si="10"/>
        <v>0</v>
      </c>
      <c r="Q51">
        <f t="shared" si="10"/>
        <v>0</v>
      </c>
      <c r="S51" s="27" t="str">
        <f t="shared" si="5"/>
        <v/>
      </c>
      <c r="T51">
        <f t="shared" si="11"/>
        <v>0</v>
      </c>
      <c r="U51">
        <f t="shared" si="11"/>
        <v>0</v>
      </c>
      <c r="V51">
        <f t="shared" si="11"/>
        <v>0</v>
      </c>
      <c r="W51">
        <f t="shared" si="11"/>
        <v>0</v>
      </c>
      <c r="X51">
        <f t="shared" si="11"/>
        <v>0</v>
      </c>
      <c r="Y51">
        <f t="shared" si="11"/>
        <v>0</v>
      </c>
    </row>
    <row r="52" spans="1:25" x14ac:dyDescent="0.45">
      <c r="A52" t="s">
        <v>216</v>
      </c>
      <c r="C52" s="27" t="str">
        <f t="shared" si="3"/>
        <v/>
      </c>
      <c r="D52">
        <f t="shared" si="9"/>
        <v>0</v>
      </c>
      <c r="E52">
        <f t="shared" si="9"/>
        <v>0</v>
      </c>
      <c r="F52">
        <f t="shared" si="9"/>
        <v>0</v>
      </c>
      <c r="G52">
        <f t="shared" si="9"/>
        <v>0</v>
      </c>
      <c r="H52">
        <f t="shared" si="9"/>
        <v>0</v>
      </c>
      <c r="I52">
        <f t="shared" si="9"/>
        <v>0</v>
      </c>
      <c r="K52" s="27" t="str">
        <f t="shared" si="4"/>
        <v/>
      </c>
      <c r="L52">
        <f t="shared" si="10"/>
        <v>0</v>
      </c>
      <c r="M52">
        <f t="shared" si="10"/>
        <v>0</v>
      </c>
      <c r="N52">
        <f t="shared" si="10"/>
        <v>0</v>
      </c>
      <c r="O52">
        <f t="shared" si="10"/>
        <v>0</v>
      </c>
      <c r="P52">
        <f t="shared" si="10"/>
        <v>0</v>
      </c>
      <c r="Q52">
        <f t="shared" si="10"/>
        <v>0</v>
      </c>
      <c r="S52" s="27" t="str">
        <f t="shared" si="5"/>
        <v/>
      </c>
      <c r="T52">
        <f t="shared" si="11"/>
        <v>0</v>
      </c>
      <c r="U52">
        <f t="shared" si="11"/>
        <v>0</v>
      </c>
      <c r="V52">
        <f t="shared" si="11"/>
        <v>0</v>
      </c>
      <c r="W52">
        <f t="shared" si="11"/>
        <v>0</v>
      </c>
      <c r="X52">
        <f t="shared" si="11"/>
        <v>0</v>
      </c>
      <c r="Y52">
        <f t="shared" si="11"/>
        <v>0</v>
      </c>
    </row>
    <row r="53" spans="1:25" x14ac:dyDescent="0.45">
      <c r="A53" t="s">
        <v>216</v>
      </c>
      <c r="C53" s="27" t="str">
        <f t="shared" si="3"/>
        <v/>
      </c>
      <c r="D53">
        <f t="shared" si="9"/>
        <v>0</v>
      </c>
      <c r="E53">
        <f t="shared" si="9"/>
        <v>0</v>
      </c>
      <c r="F53">
        <f t="shared" si="9"/>
        <v>0</v>
      </c>
      <c r="G53">
        <f t="shared" si="9"/>
        <v>0</v>
      </c>
      <c r="H53">
        <f t="shared" si="9"/>
        <v>0</v>
      </c>
      <c r="I53">
        <f t="shared" si="9"/>
        <v>0</v>
      </c>
      <c r="K53" s="27" t="str">
        <f t="shared" si="4"/>
        <v/>
      </c>
      <c r="L53">
        <f t="shared" si="10"/>
        <v>0</v>
      </c>
      <c r="M53">
        <f t="shared" si="10"/>
        <v>0</v>
      </c>
      <c r="N53">
        <f t="shared" si="10"/>
        <v>0</v>
      </c>
      <c r="O53">
        <f t="shared" si="10"/>
        <v>0</v>
      </c>
      <c r="P53">
        <f t="shared" si="10"/>
        <v>0</v>
      </c>
      <c r="Q53">
        <f t="shared" si="10"/>
        <v>0</v>
      </c>
      <c r="S53" s="27" t="str">
        <f t="shared" si="5"/>
        <v/>
      </c>
      <c r="T53">
        <f t="shared" si="11"/>
        <v>0</v>
      </c>
      <c r="U53">
        <f t="shared" si="11"/>
        <v>0</v>
      </c>
      <c r="V53">
        <f t="shared" si="11"/>
        <v>0</v>
      </c>
      <c r="W53">
        <f t="shared" si="11"/>
        <v>0</v>
      </c>
      <c r="X53">
        <f t="shared" si="11"/>
        <v>0</v>
      </c>
      <c r="Y53">
        <f t="shared" si="11"/>
        <v>0</v>
      </c>
    </row>
    <row r="54" spans="1:25" x14ac:dyDescent="0.45">
      <c r="A54" t="s">
        <v>216</v>
      </c>
      <c r="C54" s="27" t="str">
        <f t="shared" si="3"/>
        <v/>
      </c>
      <c r="D54">
        <f t="shared" si="9"/>
        <v>0</v>
      </c>
      <c r="E54">
        <f t="shared" si="9"/>
        <v>0</v>
      </c>
      <c r="F54">
        <f t="shared" si="9"/>
        <v>0</v>
      </c>
      <c r="G54">
        <f t="shared" si="9"/>
        <v>0</v>
      </c>
      <c r="H54">
        <f t="shared" si="9"/>
        <v>0</v>
      </c>
      <c r="I54">
        <f t="shared" si="9"/>
        <v>0</v>
      </c>
      <c r="K54" s="27" t="str">
        <f t="shared" si="4"/>
        <v/>
      </c>
      <c r="L54">
        <f t="shared" si="10"/>
        <v>0</v>
      </c>
      <c r="M54">
        <f t="shared" si="10"/>
        <v>0</v>
      </c>
      <c r="N54">
        <f t="shared" si="10"/>
        <v>0</v>
      </c>
      <c r="O54">
        <f t="shared" si="10"/>
        <v>0</v>
      </c>
      <c r="P54">
        <f t="shared" si="10"/>
        <v>0</v>
      </c>
      <c r="Q54">
        <f t="shared" si="10"/>
        <v>0</v>
      </c>
      <c r="S54" s="27" t="str">
        <f t="shared" si="5"/>
        <v/>
      </c>
      <c r="T54">
        <f t="shared" si="11"/>
        <v>0</v>
      </c>
      <c r="U54">
        <f t="shared" si="11"/>
        <v>0</v>
      </c>
      <c r="V54">
        <f t="shared" si="11"/>
        <v>0</v>
      </c>
      <c r="W54">
        <f t="shared" si="11"/>
        <v>0</v>
      </c>
      <c r="X54">
        <f t="shared" si="11"/>
        <v>0</v>
      </c>
      <c r="Y54">
        <f t="shared" si="11"/>
        <v>0</v>
      </c>
    </row>
    <row r="55" spans="1:25" x14ac:dyDescent="0.45">
      <c r="A55" t="s">
        <v>216</v>
      </c>
      <c r="C55" s="27" t="str">
        <f t="shared" si="3"/>
        <v/>
      </c>
      <c r="D55">
        <f t="shared" si="9"/>
        <v>0</v>
      </c>
      <c r="E55">
        <f t="shared" si="9"/>
        <v>0</v>
      </c>
      <c r="F55">
        <f t="shared" si="9"/>
        <v>0</v>
      </c>
      <c r="G55">
        <f t="shared" si="9"/>
        <v>0</v>
      </c>
      <c r="H55">
        <f t="shared" si="9"/>
        <v>0</v>
      </c>
      <c r="I55">
        <f t="shared" si="9"/>
        <v>0</v>
      </c>
      <c r="K55" s="27" t="str">
        <f t="shared" si="4"/>
        <v/>
      </c>
      <c r="L55">
        <f t="shared" si="10"/>
        <v>0</v>
      </c>
      <c r="M55">
        <f t="shared" si="10"/>
        <v>0</v>
      </c>
      <c r="N55">
        <f t="shared" si="10"/>
        <v>0</v>
      </c>
      <c r="O55">
        <f t="shared" si="10"/>
        <v>0</v>
      </c>
      <c r="P55">
        <f t="shared" si="10"/>
        <v>0</v>
      </c>
      <c r="Q55">
        <f t="shared" si="10"/>
        <v>0</v>
      </c>
      <c r="S55" s="27" t="str">
        <f t="shared" si="5"/>
        <v/>
      </c>
      <c r="T55">
        <f t="shared" si="11"/>
        <v>0</v>
      </c>
      <c r="U55">
        <f t="shared" si="11"/>
        <v>0</v>
      </c>
      <c r="V55">
        <f t="shared" si="11"/>
        <v>0</v>
      </c>
      <c r="W55">
        <f t="shared" si="11"/>
        <v>0</v>
      </c>
      <c r="X55">
        <f t="shared" si="11"/>
        <v>0</v>
      </c>
      <c r="Y55">
        <f t="shared" si="11"/>
        <v>0</v>
      </c>
    </row>
    <row r="56" spans="1:25" x14ac:dyDescent="0.45">
      <c r="A56" t="s">
        <v>216</v>
      </c>
      <c r="C56" s="27" t="str">
        <f t="shared" si="3"/>
        <v/>
      </c>
      <c r="D56">
        <f t="shared" si="9"/>
        <v>0</v>
      </c>
      <c r="E56">
        <f t="shared" si="9"/>
        <v>0</v>
      </c>
      <c r="F56">
        <f t="shared" si="9"/>
        <v>0</v>
      </c>
      <c r="G56">
        <f t="shared" si="9"/>
        <v>0</v>
      </c>
      <c r="H56">
        <f t="shared" si="9"/>
        <v>0</v>
      </c>
      <c r="I56">
        <f t="shared" si="9"/>
        <v>0</v>
      </c>
      <c r="K56" s="27" t="str">
        <f t="shared" si="4"/>
        <v/>
      </c>
      <c r="L56">
        <f t="shared" si="10"/>
        <v>0</v>
      </c>
      <c r="M56">
        <f t="shared" si="10"/>
        <v>0</v>
      </c>
      <c r="N56">
        <f t="shared" si="10"/>
        <v>0</v>
      </c>
      <c r="O56">
        <f t="shared" si="10"/>
        <v>0</v>
      </c>
      <c r="P56">
        <f t="shared" si="10"/>
        <v>0</v>
      </c>
      <c r="Q56">
        <f t="shared" si="10"/>
        <v>0</v>
      </c>
      <c r="S56" s="27" t="str">
        <f t="shared" si="5"/>
        <v/>
      </c>
      <c r="T56">
        <f t="shared" si="11"/>
        <v>0</v>
      </c>
      <c r="U56">
        <f t="shared" si="11"/>
        <v>0</v>
      </c>
      <c r="V56">
        <f t="shared" si="11"/>
        <v>0</v>
      </c>
      <c r="W56">
        <f t="shared" si="11"/>
        <v>0</v>
      </c>
      <c r="X56">
        <f t="shared" si="11"/>
        <v>0</v>
      </c>
      <c r="Y56">
        <f t="shared" si="11"/>
        <v>0</v>
      </c>
    </row>
    <row r="57" spans="1:25" x14ac:dyDescent="0.45">
      <c r="A57" t="s">
        <v>216</v>
      </c>
      <c r="C57" s="27" t="str">
        <f t="shared" si="3"/>
        <v/>
      </c>
      <c r="D57">
        <f t="shared" si="9"/>
        <v>0</v>
      </c>
      <c r="E57">
        <f t="shared" si="9"/>
        <v>0</v>
      </c>
      <c r="F57">
        <f t="shared" si="9"/>
        <v>0</v>
      </c>
      <c r="G57">
        <f t="shared" si="9"/>
        <v>0</v>
      </c>
      <c r="H57">
        <f t="shared" si="9"/>
        <v>0</v>
      </c>
      <c r="I57">
        <f t="shared" si="9"/>
        <v>0</v>
      </c>
      <c r="K57" s="27" t="str">
        <f t="shared" si="4"/>
        <v/>
      </c>
      <c r="L57">
        <f t="shared" si="10"/>
        <v>0</v>
      </c>
      <c r="M57">
        <f t="shared" si="10"/>
        <v>0</v>
      </c>
      <c r="N57">
        <f t="shared" si="10"/>
        <v>0</v>
      </c>
      <c r="O57">
        <f t="shared" si="10"/>
        <v>0</v>
      </c>
      <c r="P57">
        <f t="shared" si="10"/>
        <v>0</v>
      </c>
      <c r="Q57">
        <f t="shared" si="10"/>
        <v>0</v>
      </c>
      <c r="S57" s="27" t="str">
        <f t="shared" si="5"/>
        <v/>
      </c>
      <c r="T57">
        <f t="shared" si="11"/>
        <v>0</v>
      </c>
      <c r="U57">
        <f t="shared" si="11"/>
        <v>0</v>
      </c>
      <c r="V57">
        <f t="shared" si="11"/>
        <v>0</v>
      </c>
      <c r="W57">
        <f t="shared" si="11"/>
        <v>0</v>
      </c>
      <c r="X57">
        <f t="shared" si="11"/>
        <v>0</v>
      </c>
      <c r="Y57">
        <f t="shared" si="11"/>
        <v>0</v>
      </c>
    </row>
    <row r="58" spans="1:25" x14ac:dyDescent="0.45">
      <c r="A58" t="s">
        <v>216</v>
      </c>
      <c r="C58" s="27" t="str">
        <f t="shared" si="3"/>
        <v/>
      </c>
      <c r="D58">
        <f t="shared" si="9"/>
        <v>0</v>
      </c>
      <c r="E58">
        <f t="shared" si="9"/>
        <v>0</v>
      </c>
      <c r="F58">
        <f t="shared" si="9"/>
        <v>0</v>
      </c>
      <c r="G58">
        <f t="shared" si="9"/>
        <v>0</v>
      </c>
      <c r="H58">
        <f t="shared" si="9"/>
        <v>0</v>
      </c>
      <c r="I58">
        <f t="shared" si="9"/>
        <v>0</v>
      </c>
      <c r="K58" s="27" t="str">
        <f t="shared" si="4"/>
        <v/>
      </c>
      <c r="L58">
        <f t="shared" si="10"/>
        <v>0</v>
      </c>
      <c r="M58">
        <f t="shared" si="10"/>
        <v>0</v>
      </c>
      <c r="N58">
        <f t="shared" si="10"/>
        <v>0</v>
      </c>
      <c r="O58">
        <f t="shared" si="10"/>
        <v>0</v>
      </c>
      <c r="P58">
        <f t="shared" si="10"/>
        <v>0</v>
      </c>
      <c r="Q58">
        <f t="shared" si="10"/>
        <v>0</v>
      </c>
      <c r="S58" s="27" t="str">
        <f t="shared" si="5"/>
        <v/>
      </c>
      <c r="T58">
        <f t="shared" si="11"/>
        <v>0</v>
      </c>
      <c r="U58">
        <f t="shared" si="11"/>
        <v>0</v>
      </c>
      <c r="V58">
        <f t="shared" si="11"/>
        <v>0</v>
      </c>
      <c r="W58">
        <f t="shared" si="11"/>
        <v>0</v>
      </c>
      <c r="X58">
        <f t="shared" si="11"/>
        <v>0</v>
      </c>
      <c r="Y58">
        <f t="shared" si="11"/>
        <v>0</v>
      </c>
    </row>
  </sheetData>
  <sortState ref="A18:B39">
    <sortCondition ref="A18:A39"/>
  </sortState>
  <conditionalFormatting sqref="A37">
    <cfRule type="expression" dxfId="0" priority="1">
      <formula>IF($P37="xx",TRUE,FALSE)</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17</vt:i4>
      </vt:variant>
    </vt:vector>
  </HeadingPairs>
  <TitlesOfParts>
    <vt:vector size="26" baseType="lpstr">
      <vt:lpstr>Infos</vt:lpstr>
      <vt:lpstr>Datenbank</vt:lpstr>
      <vt:lpstr>Module PO2016</vt:lpstr>
      <vt:lpstr>Module PO2019</vt:lpstr>
      <vt:lpstr>Module Master PO2019</vt:lpstr>
      <vt:lpstr>Module Wirting PO2019</vt:lpstr>
      <vt:lpstr>Fächeranerkennung</vt:lpstr>
      <vt:lpstr>Module der HS Bochum</vt:lpstr>
      <vt:lpstr>Hochschulen</vt:lpstr>
      <vt:lpstr>AB_Anerkennung</vt:lpstr>
      <vt:lpstr>AB_Bemerkung</vt:lpstr>
      <vt:lpstr>AB_durch</vt:lpstr>
      <vt:lpstr>AB_Kurs</vt:lpstr>
      <vt:lpstr>AB_Kurs_BO</vt:lpstr>
      <vt:lpstr>AB_Stgang</vt:lpstr>
      <vt:lpstr>Datenbank_neu</vt:lpstr>
      <vt:lpstr>Fächeranerkennung!Druckbereich</vt:lpstr>
      <vt:lpstr>Email_Adressen</vt:lpstr>
      <vt:lpstr>Email_Subject</vt:lpstr>
      <vt:lpstr>Email_Text1</vt:lpstr>
      <vt:lpstr>Email_Text2</vt:lpstr>
      <vt:lpstr>Email_Text3</vt:lpstr>
      <vt:lpstr>Fächertabelle</vt:lpstr>
      <vt:lpstr>Hochschulliste</vt:lpstr>
      <vt:lpstr>Stud_Datum</vt:lpstr>
      <vt:lpstr>Stud_Name</vt:lpstr>
    </vt:vector>
  </TitlesOfParts>
  <Company>Hochschule Bochum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luetzig</dc:creator>
  <cp:lastModifiedBy>Luetzig</cp:lastModifiedBy>
  <cp:lastPrinted>2022-11-25T09:42:09Z</cp:lastPrinted>
  <dcterms:created xsi:type="dcterms:W3CDTF">2019-10-02T17:37:29Z</dcterms:created>
  <dcterms:modified xsi:type="dcterms:W3CDTF">2024-10-21T21:10:50Z</dcterms:modified>
</cp:coreProperties>
</file>